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Normal" sheetId="1" r:id="rId1"/>
    <sheet name="Advanced" sheetId="2" r:id="rId2"/>
    <sheet name="Sheet3" sheetId="3" r:id="rId3"/>
  </sheets>
  <definedNames>
    <definedName name="solver_adj" localSheetId="0" hidden="1">'Normal'!$C$3,'Normal'!$C$7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'Normal'!$G$46</definedName>
    <definedName name="solver_lhs2" localSheetId="0" hidden="1">'Normal'!$C$7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'Normal'!$G$46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10</definedName>
    <definedName name="solver_rhs2" localSheetId="0" hidden="1">75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<sst xmlns="http://schemas.openxmlformats.org/spreadsheetml/2006/main" count="114" uniqueCount="29">
  <si>
    <t>m</t>
  </si>
  <si>
    <t>lambda [nm]</t>
  </si>
  <si>
    <t>d</t>
  </si>
  <si>
    <t>G</t>
  </si>
  <si>
    <t>g/mm</t>
  </si>
  <si>
    <t>lambda [m]</t>
  </si>
  <si>
    <t>n</t>
  </si>
  <si>
    <t>n'</t>
  </si>
  <si>
    <t>alpha</t>
  </si>
  <si>
    <t>degrees</t>
  </si>
  <si>
    <t>rad</t>
  </si>
  <si>
    <t>m*lambda/d</t>
  </si>
  <si>
    <t>nsinalpha</t>
  </si>
  <si>
    <t>beta [rad]</t>
  </si>
  <si>
    <t>beta [degrees]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</si>
  <si>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</si>
  <si>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</si>
  <si>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</t>
  </si>
  <si>
    <t>Degree of center</t>
  </si>
  <si>
    <t>Viewing Angle</t>
  </si>
  <si>
    <t>viewing angle</t>
  </si>
  <si>
    <t>Notes:</t>
  </si>
  <si>
    <t>Hemoglobin and melanin cause absorption in visible and NIR</t>
  </si>
  <si>
    <t>.8 -1.8um scattering main hinderance to depth</t>
  </si>
  <si>
    <t>scattering dependent on wavelength longer wavelengths are better</t>
  </si>
  <si>
    <t>optimum wavelengths for biological tissue 1.3 to 1.5 um</t>
  </si>
  <si>
    <t>~1.43um water absorp. Peak</t>
  </si>
  <si>
    <t>um/g</t>
  </si>
  <si>
    <t>grooves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</si>
</sst>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2">
    <font>
      <sz val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4"/>
  <sheetViews>
    <sheetView tabSelected="1" workbookViewId="0" topLeftCell="A1">
      <selection activeCell="I8" sqref="I8"/>
    </sheetView>
  </sheetViews>
  <sheetFormatPr defaultColWidth="9.140625" defaultRowHeight="12.75"/>
  <cols>
    <col min="2" max="2" width="11.28125" style="0" bestFit="1" customWidth="1"/>
    <col min="3" max="3" width="12.421875" style="0" bestFit="1" customWidth="1"/>
    <col min="4" max="4" width="10.8515625" style="0" bestFit="1" customWidth="1"/>
    <col min="5" max="5" width="11.00390625" style="0" bestFit="1" customWidth="1"/>
    <col min="6" max="6" width="12.8515625" style="0" bestFit="1" customWidth="1"/>
    <col min="7" max="7" width="14.7109375" style="0" bestFit="1" customWidth="1"/>
    <col min="8" max="8" width="11.28125" style="0" bestFit="1" customWidth="1"/>
    <col min="9" max="9" width="11.00390625" style="0" bestFit="1" customWidth="1"/>
    <col min="10" max="10" width="10.8515625" style="0" bestFit="1" customWidth="1"/>
    <col min="12" max="12" width="12.8515625" style="0" bestFit="1" customWidth="1"/>
    <col min="13" max="13" width="14.7109375" style="0" bestFit="1" customWidth="1"/>
    <col min="14" max="15" width="12.421875" style="0" bestFit="1" customWidth="1"/>
    <col min="16" max="16" width="10.28125" style="0" bestFit="1" customWidth="1"/>
    <col min="17" max="17" width="10.8515625" style="0" bestFit="1" customWidth="1"/>
    <col min="18" max="18" width="12.8515625" style="0" bestFit="1" customWidth="1"/>
  </cols>
  <sheetData>
    <row r="2" spans="2:15" ht="12.75">
      <c r="B2" t="s">
        <v>0</v>
      </c>
      <c r="C2">
        <v>3</v>
      </c>
      <c r="H2" t="s">
        <v>0</v>
      </c>
      <c r="I2">
        <v>1</v>
      </c>
      <c r="N2" t="s">
        <v>0</v>
      </c>
      <c r="O2">
        <v>2</v>
      </c>
    </row>
    <row r="3" spans="2:16" ht="12.75">
      <c r="B3" t="s">
        <v>3</v>
      </c>
      <c r="C3">
        <v>1725</v>
      </c>
      <c r="D3" t="s">
        <v>4</v>
      </c>
      <c r="F3" t="s">
        <v>16</v>
      </c>
      <c r="H3" t="s">
        <v>3</v>
      </c>
      <c r="I3">
        <v>1725</v>
      </c>
      <c r="J3" t="s">
        <v>4</v>
      </c>
      <c r="N3" t="s">
        <v>3</v>
      </c>
      <c r="O3">
        <v>1725</v>
      </c>
      <c r="P3" t="s">
        <v>4</v>
      </c>
    </row>
    <row r="4" spans="2:16" ht="12.75">
      <c r="B4" t="s">
        <v>2</v>
      </c>
      <c r="C4">
        <f>1/C3/1000</f>
        <v>5.797101449275362E-07</v>
      </c>
      <c r="D4" t="s">
        <v>0</v>
      </c>
      <c r="H4" t="s">
        <v>2</v>
      </c>
      <c r="I4">
        <f>1/I3*0.001</f>
        <v>5.797101449275362E-07</v>
      </c>
      <c r="J4" t="s">
        <v>0</v>
      </c>
      <c r="N4" t="s">
        <v>2</v>
      </c>
      <c r="O4">
        <f>1/O3*0.001</f>
        <v>5.797101449275362E-07</v>
      </c>
      <c r="P4" t="s">
        <v>0</v>
      </c>
    </row>
    <row r="5" spans="2:15" ht="12.75">
      <c r="B5" t="s">
        <v>6</v>
      </c>
      <c r="C5">
        <v>1.47</v>
      </c>
      <c r="G5" t="s">
        <v>17</v>
      </c>
      <c r="H5" t="s">
        <v>6</v>
      </c>
      <c r="I5">
        <v>1.47</v>
      </c>
      <c r="N5" t="s">
        <v>6</v>
      </c>
      <c r="O5">
        <v>1.47</v>
      </c>
    </row>
    <row r="6" spans="2:15" ht="12.75">
      <c r="B6" t="s">
        <v>7</v>
      </c>
      <c r="C6">
        <v>1</v>
      </c>
      <c r="H6" t="s">
        <v>7</v>
      </c>
      <c r="I6">
        <v>1</v>
      </c>
      <c r="N6" t="s">
        <v>7</v>
      </c>
      <c r="O6">
        <v>1</v>
      </c>
    </row>
    <row r="7" spans="2:18" ht="12.75">
      <c r="B7" t="s">
        <v>8</v>
      </c>
      <c r="C7">
        <v>65</v>
      </c>
      <c r="D7" t="s">
        <v>9</v>
      </c>
      <c r="E7">
        <f>C7*PI()/180</f>
        <v>1.1344640137963142</v>
      </c>
      <c r="F7" t="s">
        <v>10</v>
      </c>
      <c r="G7" t="s">
        <v>15</v>
      </c>
      <c r="H7" t="s">
        <v>8</v>
      </c>
      <c r="I7">
        <v>65</v>
      </c>
      <c r="J7" t="s">
        <v>9</v>
      </c>
      <c r="K7">
        <f>I7*PI()/180</f>
        <v>1.1344640137963142</v>
      </c>
      <c r="L7" t="s">
        <v>10</v>
      </c>
      <c r="N7" t="s">
        <v>8</v>
      </c>
      <c r="O7">
        <v>65</v>
      </c>
      <c r="P7" t="s">
        <v>9</v>
      </c>
      <c r="Q7">
        <f>O7*PI()/180</f>
        <v>1.1344640137963142</v>
      </c>
      <c r="R7" t="s">
        <v>10</v>
      </c>
    </row>
    <row r="8" spans="2:20" ht="12.75">
      <c r="B8" t="s">
        <v>12</v>
      </c>
      <c r="C8">
        <f>C5*SIN(E7)</f>
        <v>1.3322724469438754</v>
      </c>
      <c r="H8" t="s">
        <v>12</v>
      </c>
      <c r="I8" s="2">
        <f>I5*SIN(K7)</f>
        <v>1.3322724469438754</v>
      </c>
      <c r="N8" t="s">
        <v>12</v>
      </c>
      <c r="O8" s="2">
        <f>O5*SIN(Q7)</f>
        <v>1.3322724469438754</v>
      </c>
      <c r="T8" s="2"/>
    </row>
    <row r="9" spans="14:18" ht="12.75">
      <c r="N9" t="s">
        <v>1</v>
      </c>
      <c r="O9" t="s">
        <v>5</v>
      </c>
      <c r="P9" t="s">
        <v>11</v>
      </c>
      <c r="Q9" t="s">
        <v>13</v>
      </c>
      <c r="R9" t="s">
        <v>14</v>
      </c>
    </row>
    <row r="10" spans="2:18" ht="12.75">
      <c r="B10" t="s">
        <v>1</v>
      </c>
      <c r="C10" t="s">
        <v>5</v>
      </c>
      <c r="D10" t="s">
        <v>11</v>
      </c>
      <c r="E10" t="s">
        <v>13</v>
      </c>
      <c r="F10" t="s">
        <v>14</v>
      </c>
      <c r="G10" t="s">
        <v>18</v>
      </c>
      <c r="H10" t="s">
        <v>1</v>
      </c>
      <c r="I10" t="s">
        <v>5</v>
      </c>
      <c r="J10" t="s">
        <v>11</v>
      </c>
      <c r="K10" t="s">
        <v>13</v>
      </c>
      <c r="L10" t="s">
        <v>14</v>
      </c>
      <c r="N10">
        <v>700</v>
      </c>
      <c r="O10">
        <f>N10*0.000000001</f>
        <v>7.000000000000001E-07</v>
      </c>
      <c r="P10">
        <f aca="true" t="shared" si="0" ref="P10:P43">O$2*O10/O$4</f>
        <v>2.4150000000000005</v>
      </c>
      <c r="Q10" t="e">
        <f aca="true" t="shared" si="1" ref="Q10:Q43">ASIN((P10-O$8)/O$6)</f>
        <v>#NUM!</v>
      </c>
      <c r="R10" t="e">
        <f aca="true" t="shared" si="2" ref="R10:R43">Q10*(180/PI())</f>
        <v>#NUM!</v>
      </c>
    </row>
    <row r="11" spans="2:23" ht="12.75">
      <c r="B11">
        <v>700</v>
      </c>
      <c r="C11">
        <f aca="true" t="shared" si="3" ref="C11:C44">B11*0.000000001</f>
        <v>7.000000000000001E-07</v>
      </c>
      <c r="D11">
        <f>$C$2*C11/$C$4</f>
        <v>3.6225000000000005</v>
      </c>
      <c r="E11" t="e">
        <f>ASIN(D11-$C$8/$C$6)</f>
        <v>#NUM!</v>
      </c>
      <c r="F11" t="e">
        <f aca="true" t="shared" si="4" ref="F11:F44">E11*180/PI()</f>
        <v>#NUM!</v>
      </c>
      <c r="G11" s="4" t="e">
        <f>-F11-$C$7</f>
        <v>#NUM!</v>
      </c>
      <c r="H11">
        <v>700</v>
      </c>
      <c r="I11">
        <f aca="true" t="shared" si="5" ref="I11:I44">H11*0.000000001</f>
        <v>7.000000000000001E-07</v>
      </c>
      <c r="J11">
        <f>I$2*I11/I$4</f>
        <v>1.2075000000000002</v>
      </c>
      <c r="K11">
        <f aca="true" t="shared" si="6" ref="K11:K44">ASIN((J11-I$8)/I$6)</f>
        <v>-0.1250984825570864</v>
      </c>
      <c r="L11">
        <f aca="true" t="shared" si="7" ref="L11:L44">K11*180/PI()</f>
        <v>-7.167615074011996</v>
      </c>
      <c r="N11">
        <v>720</v>
      </c>
      <c r="O11">
        <f aca="true" t="shared" si="8" ref="O11:O25">N11*0.000000001</f>
        <v>7.200000000000001E-07</v>
      </c>
      <c r="P11">
        <f aca="true" t="shared" si="9" ref="P11:P25">O$2*O11/O$4</f>
        <v>2.4840000000000004</v>
      </c>
      <c r="Q11" t="e">
        <f aca="true" t="shared" si="10" ref="Q11:Q25">ASIN((P11-O$8)/O$6)</f>
        <v>#NUM!</v>
      </c>
      <c r="R11" s="2" t="e">
        <f aca="true" t="shared" si="11" ref="R11:R25">Q11*(180/PI())</f>
        <v>#NUM!</v>
      </c>
      <c r="W11" s="2"/>
    </row>
    <row r="12" spans="2:18" ht="12.75">
      <c r="B12">
        <v>720</v>
      </c>
      <c r="C12">
        <f t="shared" si="3"/>
        <v>7.200000000000001E-07</v>
      </c>
      <c r="D12">
        <f aca="true" t="shared" si="12" ref="D12:D44">$C$2*C12/$C$4</f>
        <v>3.726000000000001</v>
      </c>
      <c r="E12" t="e">
        <f aca="true" t="shared" si="13" ref="E12:E44">ASIN(D12-$C$8/$C$6)</f>
        <v>#NUM!</v>
      </c>
      <c r="F12" t="e">
        <f t="shared" si="4"/>
        <v>#NUM!</v>
      </c>
      <c r="G12" s="4" t="e">
        <f aca="true" t="shared" si="14" ref="G12:G44">-F12-$C$7</f>
        <v>#NUM!</v>
      </c>
      <c r="H12">
        <v>720</v>
      </c>
      <c r="I12">
        <f t="shared" si="5"/>
        <v>7.200000000000001E-07</v>
      </c>
      <c r="J12">
        <f aca="true" t="shared" si="15" ref="J12:J43">I$2*I12/I$4</f>
        <v>1.2420000000000002</v>
      </c>
      <c r="K12">
        <f t="shared" si="6"/>
        <v>-0.0903955055021038</v>
      </c>
      <c r="L12">
        <f t="shared" si="7"/>
        <v>-5.179280952222159</v>
      </c>
      <c r="N12">
        <v>740</v>
      </c>
      <c r="O12">
        <f t="shared" si="8"/>
        <v>7.4E-07</v>
      </c>
      <c r="P12">
        <f t="shared" si="9"/>
        <v>2.553</v>
      </c>
      <c r="Q12" t="e">
        <f t="shared" si="10"/>
        <v>#NUM!</v>
      </c>
      <c r="R12" t="e">
        <f t="shared" si="11"/>
        <v>#NUM!</v>
      </c>
    </row>
    <row r="13" spans="2:23" ht="12.75">
      <c r="B13">
        <v>740</v>
      </c>
      <c r="C13">
        <f t="shared" si="3"/>
        <v>7.4E-07</v>
      </c>
      <c r="D13">
        <f t="shared" si="12"/>
        <v>3.8295</v>
      </c>
      <c r="E13" t="e">
        <f t="shared" si="13"/>
        <v>#NUM!</v>
      </c>
      <c r="F13" t="e">
        <f t="shared" si="4"/>
        <v>#NUM!</v>
      </c>
      <c r="G13" s="4" t="e">
        <f t="shared" si="14"/>
        <v>#NUM!</v>
      </c>
      <c r="H13">
        <v>740</v>
      </c>
      <c r="I13">
        <f t="shared" si="5"/>
        <v>7.4E-07</v>
      </c>
      <c r="J13">
        <f t="shared" si="15"/>
        <v>1.2765</v>
      </c>
      <c r="K13">
        <f t="shared" si="6"/>
        <v>-0.05580140146947337</v>
      </c>
      <c r="L13">
        <f t="shared" si="7"/>
        <v>-3.1971847951159345</v>
      </c>
      <c r="N13">
        <v>760</v>
      </c>
      <c r="O13">
        <f t="shared" si="8"/>
        <v>7.6E-07</v>
      </c>
      <c r="P13">
        <f t="shared" si="9"/>
        <v>2.6220000000000003</v>
      </c>
      <c r="Q13" t="e">
        <f t="shared" si="10"/>
        <v>#NUM!</v>
      </c>
      <c r="R13" s="2" t="e">
        <f t="shared" si="11"/>
        <v>#NUM!</v>
      </c>
      <c r="W13" s="2"/>
    </row>
    <row r="14" spans="2:18" ht="12.75">
      <c r="B14">
        <v>760</v>
      </c>
      <c r="C14">
        <f t="shared" si="3"/>
        <v>7.6E-07</v>
      </c>
      <c r="D14">
        <f t="shared" si="12"/>
        <v>3.9330000000000003</v>
      </c>
      <c r="E14" t="e">
        <f t="shared" si="13"/>
        <v>#NUM!</v>
      </c>
      <c r="F14" t="e">
        <f t="shared" si="4"/>
        <v>#NUM!</v>
      </c>
      <c r="G14" s="4" t="e">
        <f t="shared" si="14"/>
        <v>#NUM!</v>
      </c>
      <c r="H14">
        <v>760</v>
      </c>
      <c r="I14">
        <f t="shared" si="5"/>
        <v>7.6E-07</v>
      </c>
      <c r="J14">
        <f t="shared" si="15"/>
        <v>1.3110000000000002</v>
      </c>
      <c r="K14">
        <f t="shared" si="6"/>
        <v>-0.021274051627971424</v>
      </c>
      <c r="L14">
        <f t="shared" si="7"/>
        <v>-1.2189133714261808</v>
      </c>
      <c r="N14">
        <v>780</v>
      </c>
      <c r="O14">
        <f t="shared" si="8"/>
        <v>7.8E-07</v>
      </c>
      <c r="P14">
        <f t="shared" si="9"/>
        <v>2.6910000000000003</v>
      </c>
      <c r="Q14" t="e">
        <f t="shared" si="10"/>
        <v>#NUM!</v>
      </c>
      <c r="R14" t="e">
        <f t="shared" si="11"/>
        <v>#NUM!</v>
      </c>
    </row>
    <row r="15" spans="2:23" ht="12.75">
      <c r="B15">
        <v>780</v>
      </c>
      <c r="C15">
        <f t="shared" si="3"/>
        <v>7.8E-07</v>
      </c>
      <c r="D15">
        <f t="shared" si="12"/>
        <v>4.0365</v>
      </c>
      <c r="E15" t="e">
        <f t="shared" si="13"/>
        <v>#NUM!</v>
      </c>
      <c r="F15" t="e">
        <f t="shared" si="4"/>
        <v>#NUM!</v>
      </c>
      <c r="G15" s="4" t="e">
        <f>-F15-$C$7</f>
        <v>#NUM!</v>
      </c>
      <c r="H15">
        <v>780</v>
      </c>
      <c r="I15">
        <f t="shared" si="5"/>
        <v>7.8E-07</v>
      </c>
      <c r="J15">
        <f t="shared" si="15"/>
        <v>1.3455000000000001</v>
      </c>
      <c r="K15">
        <f t="shared" si="6"/>
        <v>0.013227938819935184</v>
      </c>
      <c r="L15">
        <f t="shared" si="7"/>
        <v>0.7579050660395487</v>
      </c>
      <c r="N15">
        <v>800</v>
      </c>
      <c r="O15">
        <f t="shared" si="8"/>
        <v>8.000000000000001E-07</v>
      </c>
      <c r="P15">
        <f t="shared" si="9"/>
        <v>2.7600000000000002</v>
      </c>
      <c r="Q15" t="e">
        <f t="shared" si="10"/>
        <v>#NUM!</v>
      </c>
      <c r="R15" s="2" t="e">
        <f t="shared" si="11"/>
        <v>#NUM!</v>
      </c>
      <c r="W15" s="2"/>
    </row>
    <row r="16" spans="2:18" ht="12.75">
      <c r="B16">
        <v>800</v>
      </c>
      <c r="C16">
        <f t="shared" si="3"/>
        <v>8.000000000000001E-07</v>
      </c>
      <c r="D16">
        <f t="shared" si="12"/>
        <v>4.140000000000001</v>
      </c>
      <c r="E16" t="e">
        <f t="shared" si="13"/>
        <v>#NUM!</v>
      </c>
      <c r="F16" s="5" t="e">
        <f t="shared" si="4"/>
        <v>#NUM!</v>
      </c>
      <c r="G16" s="4" t="e">
        <f t="shared" si="14"/>
        <v>#NUM!</v>
      </c>
      <c r="H16">
        <v>800</v>
      </c>
      <c r="I16">
        <f t="shared" si="5"/>
        <v>8.000000000000001E-07</v>
      </c>
      <c r="J16">
        <f t="shared" si="15"/>
        <v>1.3800000000000001</v>
      </c>
      <c r="K16">
        <f t="shared" si="6"/>
        <v>0.04774569157462609</v>
      </c>
      <c r="L16">
        <f t="shared" si="7"/>
        <v>2.7356266171594084</v>
      </c>
      <c r="N16">
        <v>820</v>
      </c>
      <c r="O16">
        <f t="shared" si="8"/>
        <v>8.200000000000001E-07</v>
      </c>
      <c r="P16">
        <f t="shared" si="9"/>
        <v>2.829</v>
      </c>
      <c r="Q16" t="e">
        <f t="shared" si="10"/>
        <v>#NUM!</v>
      </c>
      <c r="R16" t="e">
        <f t="shared" si="11"/>
        <v>#NUM!</v>
      </c>
    </row>
    <row r="17" spans="2:23" ht="12.75">
      <c r="B17">
        <v>820</v>
      </c>
      <c r="C17">
        <f t="shared" si="3"/>
        <v>8.200000000000001E-07</v>
      </c>
      <c r="D17">
        <f t="shared" si="12"/>
        <v>4.2435</v>
      </c>
      <c r="E17" t="e">
        <f t="shared" si="13"/>
        <v>#NUM!</v>
      </c>
      <c r="F17" t="e">
        <f t="shared" si="4"/>
        <v>#NUM!</v>
      </c>
      <c r="G17" s="4" t="e">
        <f t="shared" si="14"/>
        <v>#NUM!</v>
      </c>
      <c r="H17">
        <v>820</v>
      </c>
      <c r="I17">
        <f t="shared" si="5"/>
        <v>8.200000000000001E-07</v>
      </c>
      <c r="J17">
        <f t="shared" si="15"/>
        <v>1.4145</v>
      </c>
      <c r="K17">
        <f t="shared" si="6"/>
        <v>0.0823204979554715</v>
      </c>
      <c r="L17">
        <f t="shared" si="7"/>
        <v>4.716617100263839</v>
      </c>
      <c r="N17">
        <v>840</v>
      </c>
      <c r="O17">
        <f t="shared" si="8"/>
        <v>8.4E-07</v>
      </c>
      <c r="P17">
        <f t="shared" si="9"/>
        <v>2.898</v>
      </c>
      <c r="Q17" t="e">
        <f t="shared" si="10"/>
        <v>#NUM!</v>
      </c>
      <c r="R17" s="2" t="e">
        <f t="shared" si="11"/>
        <v>#NUM!</v>
      </c>
      <c r="W17" s="2"/>
    </row>
    <row r="18" spans="2:18" ht="12.75">
      <c r="B18">
        <v>840</v>
      </c>
      <c r="C18">
        <f t="shared" si="3"/>
        <v>8.4E-07</v>
      </c>
      <c r="D18">
        <f t="shared" si="12"/>
        <v>4.347</v>
      </c>
      <c r="E18" t="e">
        <f t="shared" si="13"/>
        <v>#NUM!</v>
      </c>
      <c r="F18" s="5" t="e">
        <f t="shared" si="4"/>
        <v>#NUM!</v>
      </c>
      <c r="G18" s="4" t="e">
        <f t="shared" si="14"/>
        <v>#NUM!</v>
      </c>
      <c r="H18">
        <v>840</v>
      </c>
      <c r="I18">
        <f t="shared" si="5"/>
        <v>8.4E-07</v>
      </c>
      <c r="J18">
        <f t="shared" si="15"/>
        <v>1.449</v>
      </c>
      <c r="K18">
        <f t="shared" si="6"/>
        <v>0.11699426671686522</v>
      </c>
      <c r="L18">
        <f t="shared" si="7"/>
        <v>6.703277710104256</v>
      </c>
      <c r="N18">
        <v>860</v>
      </c>
      <c r="O18">
        <f t="shared" si="8"/>
        <v>8.6E-07</v>
      </c>
      <c r="P18">
        <f t="shared" si="9"/>
        <v>2.967</v>
      </c>
      <c r="Q18" t="e">
        <f t="shared" si="10"/>
        <v>#NUM!</v>
      </c>
      <c r="R18" t="e">
        <f t="shared" si="11"/>
        <v>#NUM!</v>
      </c>
    </row>
    <row r="19" spans="2:23" ht="12.75">
      <c r="B19">
        <v>860</v>
      </c>
      <c r="C19">
        <f t="shared" si="3"/>
        <v>8.6E-07</v>
      </c>
      <c r="D19">
        <f t="shared" si="12"/>
        <v>4.4505</v>
      </c>
      <c r="E19" t="e">
        <f t="shared" si="13"/>
        <v>#NUM!</v>
      </c>
      <c r="F19" t="e">
        <f t="shared" si="4"/>
        <v>#NUM!</v>
      </c>
      <c r="G19" s="4" t="e">
        <f t="shared" si="14"/>
        <v>#NUM!</v>
      </c>
      <c r="H19">
        <v>860</v>
      </c>
      <c r="I19">
        <f t="shared" si="5"/>
        <v>8.6E-07</v>
      </c>
      <c r="J19">
        <f t="shared" si="15"/>
        <v>1.4835</v>
      </c>
      <c r="K19">
        <f t="shared" si="6"/>
        <v>0.15180999058746608</v>
      </c>
      <c r="L19">
        <f t="shared" si="7"/>
        <v>8.69807174858256</v>
      </c>
      <c r="N19">
        <v>880</v>
      </c>
      <c r="O19">
        <f t="shared" si="8"/>
        <v>8.8E-07</v>
      </c>
      <c r="P19">
        <f t="shared" si="9"/>
        <v>3.036</v>
      </c>
      <c r="Q19" t="e">
        <f t="shared" si="10"/>
        <v>#NUM!</v>
      </c>
      <c r="R19" s="2" t="e">
        <f t="shared" si="11"/>
        <v>#NUM!</v>
      </c>
      <c r="W19" s="2"/>
    </row>
    <row r="20" spans="2:18" ht="12.75">
      <c r="B20">
        <v>880</v>
      </c>
      <c r="C20">
        <f t="shared" si="3"/>
        <v>8.8E-07</v>
      </c>
      <c r="D20">
        <f t="shared" si="12"/>
        <v>4.554</v>
      </c>
      <c r="E20" t="e">
        <f t="shared" si="13"/>
        <v>#NUM!</v>
      </c>
      <c r="F20" s="5" t="e">
        <f t="shared" si="4"/>
        <v>#NUM!</v>
      </c>
      <c r="G20" s="4" t="e">
        <f t="shared" si="14"/>
        <v>#NUM!</v>
      </c>
      <c r="H20">
        <v>880</v>
      </c>
      <c r="I20">
        <f t="shared" si="5"/>
        <v>8.8E-07</v>
      </c>
      <c r="J20">
        <f t="shared" si="15"/>
        <v>1.518</v>
      </c>
      <c r="K20">
        <f t="shared" si="6"/>
        <v>0.18681224628135693</v>
      </c>
      <c r="L20">
        <f t="shared" si="7"/>
        <v>10.70355327328026</v>
      </c>
      <c r="N20">
        <v>900</v>
      </c>
      <c r="O20">
        <f t="shared" si="8"/>
        <v>9.000000000000001E-07</v>
      </c>
      <c r="P20">
        <f t="shared" si="9"/>
        <v>3.1050000000000004</v>
      </c>
      <c r="Q20" t="e">
        <f t="shared" si="10"/>
        <v>#NUM!</v>
      </c>
      <c r="R20" t="e">
        <f t="shared" si="11"/>
        <v>#NUM!</v>
      </c>
    </row>
    <row r="21" spans="2:18" ht="12.75">
      <c r="B21">
        <v>900</v>
      </c>
      <c r="C21">
        <f t="shared" si="3"/>
        <v>9.000000000000001E-07</v>
      </c>
      <c r="D21">
        <f t="shared" si="12"/>
        <v>4.657500000000001</v>
      </c>
      <c r="E21" t="e">
        <f t="shared" si="13"/>
        <v>#NUM!</v>
      </c>
      <c r="F21" t="e">
        <f t="shared" si="4"/>
        <v>#NUM!</v>
      </c>
      <c r="G21" s="4" t="e">
        <f t="shared" si="14"/>
        <v>#NUM!</v>
      </c>
      <c r="H21">
        <v>900</v>
      </c>
      <c r="I21">
        <f t="shared" si="5"/>
        <v>9.000000000000001E-07</v>
      </c>
      <c r="J21">
        <f t="shared" si="15"/>
        <v>1.5525000000000002</v>
      </c>
      <c r="K21">
        <f t="shared" si="6"/>
        <v>0.22204774479093986</v>
      </c>
      <c r="L21">
        <f t="shared" si="7"/>
        <v>12.722398626918865</v>
      </c>
      <c r="N21">
        <v>920</v>
      </c>
      <c r="O21">
        <f t="shared" si="8"/>
        <v>9.200000000000001E-07</v>
      </c>
      <c r="P21">
        <f t="shared" si="9"/>
        <v>3.1740000000000004</v>
      </c>
      <c r="Q21" t="e">
        <f t="shared" si="10"/>
        <v>#NUM!</v>
      </c>
      <c r="R21" t="e">
        <f t="shared" si="11"/>
        <v>#NUM!</v>
      </c>
    </row>
    <row r="22" spans="2:18" ht="12.75">
      <c r="B22">
        <v>920</v>
      </c>
      <c r="C22">
        <f t="shared" si="3"/>
        <v>9.200000000000001E-07</v>
      </c>
      <c r="D22">
        <f t="shared" si="12"/>
        <v>4.761000000000001</v>
      </c>
      <c r="E22" t="e">
        <f t="shared" si="13"/>
        <v>#NUM!</v>
      </c>
      <c r="F22" s="5" t="e">
        <f t="shared" si="4"/>
        <v>#NUM!</v>
      </c>
      <c r="G22" s="4" t="e">
        <f t="shared" si="14"/>
        <v>#NUM!</v>
      </c>
      <c r="H22">
        <v>920</v>
      </c>
      <c r="I22">
        <f t="shared" si="5"/>
        <v>9.200000000000001E-07</v>
      </c>
      <c r="J22">
        <f t="shared" si="15"/>
        <v>1.5870000000000002</v>
      </c>
      <c r="K22">
        <f t="shared" si="6"/>
        <v>0.25756595198222115</v>
      </c>
      <c r="L22">
        <f t="shared" si="7"/>
        <v>14.757441994850494</v>
      </c>
      <c r="N22">
        <v>940</v>
      </c>
      <c r="O22">
        <f t="shared" si="8"/>
        <v>9.400000000000001E-07</v>
      </c>
      <c r="P22">
        <f t="shared" si="9"/>
        <v>3.2430000000000003</v>
      </c>
      <c r="Q22" t="e">
        <f t="shared" si="10"/>
        <v>#NUM!</v>
      </c>
      <c r="R22" t="e">
        <f t="shared" si="11"/>
        <v>#NUM!</v>
      </c>
    </row>
    <row r="23" spans="2:18" ht="12.75">
      <c r="B23">
        <v>940</v>
      </c>
      <c r="C23">
        <f t="shared" si="3"/>
        <v>9.400000000000001E-07</v>
      </c>
      <c r="D23">
        <f t="shared" si="12"/>
        <v>4.8645000000000005</v>
      </c>
      <c r="E23" t="e">
        <f t="shared" si="13"/>
        <v>#NUM!</v>
      </c>
      <c r="F23" t="e">
        <f t="shared" si="4"/>
        <v>#NUM!</v>
      </c>
      <c r="G23" s="4" t="e">
        <f t="shared" si="14"/>
        <v>#NUM!</v>
      </c>
      <c r="H23">
        <v>940</v>
      </c>
      <c r="I23">
        <f t="shared" si="5"/>
        <v>9.400000000000001E-07</v>
      </c>
      <c r="J23">
        <f t="shared" si="15"/>
        <v>1.6215000000000002</v>
      </c>
      <c r="K23">
        <f t="shared" si="6"/>
        <v>0.2934198042222956</v>
      </c>
      <c r="L23">
        <f t="shared" si="7"/>
        <v>16.81171640749243</v>
      </c>
      <c r="N23">
        <v>960</v>
      </c>
      <c r="O23">
        <f t="shared" si="8"/>
        <v>9.600000000000001E-07</v>
      </c>
      <c r="P23">
        <f t="shared" si="9"/>
        <v>3.3120000000000007</v>
      </c>
      <c r="Q23" t="e">
        <f t="shared" si="10"/>
        <v>#NUM!</v>
      </c>
      <c r="R23" t="e">
        <f t="shared" si="11"/>
        <v>#NUM!</v>
      </c>
    </row>
    <row r="24" spans="2:18" ht="12.75">
      <c r="B24">
        <v>960</v>
      </c>
      <c r="C24">
        <f t="shared" si="3"/>
        <v>9.600000000000001E-07</v>
      </c>
      <c r="D24">
        <f t="shared" si="12"/>
        <v>4.968000000000001</v>
      </c>
      <c r="E24" t="e">
        <f t="shared" si="13"/>
        <v>#NUM!</v>
      </c>
      <c r="F24" s="5" t="e">
        <f t="shared" si="4"/>
        <v>#NUM!</v>
      </c>
      <c r="G24" s="4" t="e">
        <f t="shared" si="14"/>
        <v>#NUM!</v>
      </c>
      <c r="H24">
        <v>960</v>
      </c>
      <c r="I24">
        <f t="shared" si="5"/>
        <v>9.600000000000001E-07</v>
      </c>
      <c r="J24">
        <f t="shared" si="15"/>
        <v>1.6560000000000004</v>
      </c>
      <c r="K24">
        <f t="shared" si="6"/>
        <v>0.32966655051773425</v>
      </c>
      <c r="L24">
        <f t="shared" si="7"/>
        <v>18.888501991302515</v>
      </c>
      <c r="N24">
        <v>980</v>
      </c>
      <c r="O24">
        <f t="shared" si="8"/>
        <v>9.800000000000001E-07</v>
      </c>
      <c r="P24">
        <f t="shared" si="9"/>
        <v>3.3810000000000007</v>
      </c>
      <c r="Q24" t="e">
        <f t="shared" si="10"/>
        <v>#NUM!</v>
      </c>
      <c r="R24" t="e">
        <f t="shared" si="11"/>
        <v>#NUM!</v>
      </c>
    </row>
    <row r="25" spans="2:18" ht="12.75">
      <c r="B25">
        <v>980</v>
      </c>
      <c r="C25">
        <f t="shared" si="3"/>
        <v>9.800000000000001E-07</v>
      </c>
      <c r="D25">
        <f t="shared" si="12"/>
        <v>5.071500000000001</v>
      </c>
      <c r="E25" t="e">
        <f t="shared" si="13"/>
        <v>#NUM!</v>
      </c>
      <c r="F25" t="e">
        <f t="shared" si="4"/>
        <v>#NUM!</v>
      </c>
      <c r="G25" s="4" t="e">
        <f t="shared" si="14"/>
        <v>#NUM!</v>
      </c>
      <c r="H25">
        <v>980</v>
      </c>
      <c r="I25">
        <f t="shared" si="5"/>
        <v>9.800000000000001E-07</v>
      </c>
      <c r="J25">
        <f t="shared" si="15"/>
        <v>1.6905000000000003</v>
      </c>
      <c r="K25">
        <f t="shared" si="6"/>
        <v>0.36636876226215437</v>
      </c>
      <c r="L25">
        <f t="shared" si="7"/>
        <v>20.99138382305327</v>
      </c>
      <c r="N25">
        <v>1000</v>
      </c>
      <c r="O25">
        <f t="shared" si="8"/>
        <v>1.0000000000000002E-06</v>
      </c>
      <c r="P25">
        <f t="shared" si="9"/>
        <v>3.4500000000000006</v>
      </c>
      <c r="Q25" t="e">
        <f t="shared" si="10"/>
        <v>#NUM!</v>
      </c>
      <c r="R25" t="e">
        <f t="shared" si="11"/>
        <v>#NUM!</v>
      </c>
    </row>
    <row r="26" spans="2:18" ht="12.75">
      <c r="B26">
        <v>1000</v>
      </c>
      <c r="C26">
        <f t="shared" si="3"/>
        <v>1.0000000000000002E-06</v>
      </c>
      <c r="D26">
        <f t="shared" si="12"/>
        <v>5.175000000000001</v>
      </c>
      <c r="E26" t="e">
        <f t="shared" si="13"/>
        <v>#NUM!</v>
      </c>
      <c r="F26" s="2" t="e">
        <f t="shared" si="4"/>
        <v>#NUM!</v>
      </c>
      <c r="G26" s="4" t="e">
        <f t="shared" si="14"/>
        <v>#NUM!</v>
      </c>
      <c r="H26">
        <v>1000</v>
      </c>
      <c r="I26">
        <f t="shared" si="5"/>
        <v>1.0000000000000002E-06</v>
      </c>
      <c r="J26">
        <f t="shared" si="15"/>
        <v>1.7250000000000003</v>
      </c>
      <c r="K26">
        <f t="shared" si="6"/>
        <v>0.4035955654619378</v>
      </c>
      <c r="L26">
        <f t="shared" si="7"/>
        <v>23.12432253116497</v>
      </c>
      <c r="N26">
        <v>1020</v>
      </c>
      <c r="O26">
        <f aca="true" t="shared" si="16" ref="O26:O43">N26*0.000000001</f>
        <v>1.02E-06</v>
      </c>
      <c r="P26">
        <f t="shared" si="0"/>
        <v>3.519</v>
      </c>
      <c r="Q26" t="e">
        <f t="shared" si="1"/>
        <v>#NUM!</v>
      </c>
      <c r="R26" t="e">
        <f t="shared" si="2"/>
        <v>#NUM!</v>
      </c>
    </row>
    <row r="27" spans="2:18" ht="12.75">
      <c r="B27">
        <v>1020</v>
      </c>
      <c r="C27">
        <f t="shared" si="3"/>
        <v>1.02E-06</v>
      </c>
      <c r="D27">
        <f t="shared" si="12"/>
        <v>5.2785</v>
      </c>
      <c r="E27" t="e">
        <f t="shared" si="13"/>
        <v>#NUM!</v>
      </c>
      <c r="F27" t="e">
        <f t="shared" si="4"/>
        <v>#NUM!</v>
      </c>
      <c r="G27" s="4" t="e">
        <f t="shared" si="14"/>
        <v>#NUM!</v>
      </c>
      <c r="H27">
        <v>1020</v>
      </c>
      <c r="I27">
        <f t="shared" si="5"/>
        <v>1.02E-06</v>
      </c>
      <c r="J27">
        <f t="shared" si="15"/>
        <v>1.7595</v>
      </c>
      <c r="K27">
        <f t="shared" si="6"/>
        <v>0.44142417022944314</v>
      </c>
      <c r="L27">
        <f t="shared" si="7"/>
        <v>25.291741929211494</v>
      </c>
      <c r="N27">
        <v>1040</v>
      </c>
      <c r="O27">
        <f t="shared" si="16"/>
        <v>1.04E-06</v>
      </c>
      <c r="P27">
        <f t="shared" si="0"/>
        <v>3.588</v>
      </c>
      <c r="Q27" t="e">
        <f t="shared" si="1"/>
        <v>#NUM!</v>
      </c>
      <c r="R27" t="e">
        <f t="shared" si="2"/>
        <v>#NUM!</v>
      </c>
    </row>
    <row r="28" spans="2:18" ht="12.75">
      <c r="B28">
        <v>1040</v>
      </c>
      <c r="C28">
        <f t="shared" si="3"/>
        <v>1.04E-06</v>
      </c>
      <c r="D28">
        <f t="shared" si="12"/>
        <v>5.382</v>
      </c>
      <c r="E28" t="e">
        <f t="shared" si="13"/>
        <v>#NUM!</v>
      </c>
      <c r="F28" s="2" t="e">
        <f t="shared" si="4"/>
        <v>#NUM!</v>
      </c>
      <c r="G28" s="4" t="e">
        <f t="shared" si="14"/>
        <v>#NUM!</v>
      </c>
      <c r="H28">
        <v>1040</v>
      </c>
      <c r="I28">
        <f t="shared" si="5"/>
        <v>1.04E-06</v>
      </c>
      <c r="J28">
        <f t="shared" si="15"/>
        <v>1.794</v>
      </c>
      <c r="K28">
        <f t="shared" si="6"/>
        <v>0.47994180157966454</v>
      </c>
      <c r="L28">
        <f t="shared" si="7"/>
        <v>27.498639642419963</v>
      </c>
      <c r="N28">
        <v>1060</v>
      </c>
      <c r="O28">
        <f t="shared" si="16"/>
        <v>1.06E-06</v>
      </c>
      <c r="P28">
        <f t="shared" si="0"/>
        <v>3.657</v>
      </c>
      <c r="Q28" t="e">
        <f t="shared" si="1"/>
        <v>#NUM!</v>
      </c>
      <c r="R28" t="e">
        <f t="shared" si="2"/>
        <v>#NUM!</v>
      </c>
    </row>
    <row r="29" spans="2:18" ht="12.75">
      <c r="B29">
        <v>1060</v>
      </c>
      <c r="C29">
        <f t="shared" si="3"/>
        <v>1.06E-06</v>
      </c>
      <c r="D29">
        <f t="shared" si="12"/>
        <v>5.4855</v>
      </c>
      <c r="E29" t="e">
        <f t="shared" si="13"/>
        <v>#NUM!</v>
      </c>
      <c r="F29" s="2" t="e">
        <f t="shared" si="4"/>
        <v>#NUM!</v>
      </c>
      <c r="G29" s="4" t="e">
        <f t="shared" si="14"/>
        <v>#NUM!</v>
      </c>
      <c r="H29">
        <v>1060</v>
      </c>
      <c r="I29">
        <f t="shared" si="5"/>
        <v>1.06E-06</v>
      </c>
      <c r="J29">
        <f t="shared" si="15"/>
        <v>1.8285</v>
      </c>
      <c r="K29">
        <f t="shared" si="6"/>
        <v>0.5192481793010604</v>
      </c>
      <c r="L29">
        <f t="shared" si="7"/>
        <v>29.75072919380299</v>
      </c>
      <c r="N29">
        <v>1080</v>
      </c>
      <c r="O29">
        <f t="shared" si="16"/>
        <v>1.08E-06</v>
      </c>
      <c r="P29">
        <f t="shared" si="0"/>
        <v>3.7260000000000004</v>
      </c>
      <c r="Q29" t="e">
        <f t="shared" si="1"/>
        <v>#NUM!</v>
      </c>
      <c r="R29" t="e">
        <f t="shared" si="2"/>
        <v>#NUM!</v>
      </c>
    </row>
    <row r="30" spans="2:18" ht="12.75">
      <c r="B30">
        <v>1080</v>
      </c>
      <c r="C30">
        <f t="shared" si="3"/>
        <v>1.08E-06</v>
      </c>
      <c r="D30">
        <f t="shared" si="12"/>
        <v>5.589</v>
      </c>
      <c r="E30" t="e">
        <f t="shared" si="13"/>
        <v>#NUM!</v>
      </c>
      <c r="F30" s="2" t="e">
        <f t="shared" si="4"/>
        <v>#NUM!</v>
      </c>
      <c r="G30" s="4" t="e">
        <f t="shared" si="14"/>
        <v>#NUM!</v>
      </c>
      <c r="H30">
        <v>1080</v>
      </c>
      <c r="I30">
        <f t="shared" si="5"/>
        <v>1.08E-06</v>
      </c>
      <c r="J30">
        <f t="shared" si="15"/>
        <v>1.8630000000000002</v>
      </c>
      <c r="K30">
        <f t="shared" si="6"/>
        <v>0.5594587615010148</v>
      </c>
      <c r="L30" s="5">
        <f t="shared" si="7"/>
        <v>32.05462584562426</v>
      </c>
      <c r="N30">
        <v>1100</v>
      </c>
      <c r="O30">
        <f t="shared" si="16"/>
        <v>1.1E-06</v>
      </c>
      <c r="P30">
        <f t="shared" si="0"/>
        <v>3.7950000000000004</v>
      </c>
      <c r="Q30" t="e">
        <f t="shared" si="1"/>
        <v>#NUM!</v>
      </c>
      <c r="R30" t="e">
        <f t="shared" si="2"/>
        <v>#NUM!</v>
      </c>
    </row>
    <row r="31" spans="2:22" ht="12.75">
      <c r="B31">
        <v>1100</v>
      </c>
      <c r="C31">
        <f t="shared" si="3"/>
        <v>1.1E-06</v>
      </c>
      <c r="D31">
        <f t="shared" si="12"/>
        <v>5.692500000000001</v>
      </c>
      <c r="E31" t="e">
        <f t="shared" si="13"/>
        <v>#NUM!</v>
      </c>
      <c r="F31" t="e">
        <f t="shared" si="4"/>
        <v>#NUM!</v>
      </c>
      <c r="G31" s="4" t="e">
        <f t="shared" si="14"/>
        <v>#NUM!</v>
      </c>
      <c r="H31">
        <v>1100</v>
      </c>
      <c r="I31">
        <f t="shared" si="5"/>
        <v>1.1E-06</v>
      </c>
      <c r="J31">
        <f t="shared" si="15"/>
        <v>1.8975000000000002</v>
      </c>
      <c r="K31">
        <f t="shared" si="6"/>
        <v>0.6007090711288225</v>
      </c>
      <c r="L31">
        <f t="shared" si="7"/>
        <v>34.4180944909055</v>
      </c>
      <c r="N31">
        <v>1120</v>
      </c>
      <c r="O31">
        <f t="shared" si="16"/>
        <v>1.12E-06</v>
      </c>
      <c r="P31">
        <f t="shared" si="0"/>
        <v>3.8640000000000003</v>
      </c>
      <c r="Q31" s="1" t="e">
        <f t="shared" si="1"/>
        <v>#NUM!</v>
      </c>
      <c r="R31" t="e">
        <f t="shared" si="2"/>
        <v>#NUM!</v>
      </c>
      <c r="V31" s="1"/>
    </row>
    <row r="32" spans="2:18" ht="12.75">
      <c r="B32" s="4">
        <v>1120</v>
      </c>
      <c r="C32" s="4">
        <f t="shared" si="3"/>
        <v>1.12E-06</v>
      </c>
      <c r="D32" s="4">
        <f t="shared" si="12"/>
        <v>5.796</v>
      </c>
      <c r="E32" s="4" t="e">
        <f t="shared" si="13"/>
        <v>#NUM!</v>
      </c>
      <c r="F32" s="5" t="e">
        <f t="shared" si="4"/>
        <v>#NUM!</v>
      </c>
      <c r="G32" s="4" t="e">
        <f t="shared" si="14"/>
        <v>#NUM!</v>
      </c>
      <c r="H32" s="4">
        <v>1120</v>
      </c>
      <c r="I32" s="4">
        <f t="shared" si="5"/>
        <v>1.12E-06</v>
      </c>
      <c r="J32">
        <f t="shared" si="15"/>
        <v>1.9320000000000002</v>
      </c>
      <c r="K32" s="4">
        <f t="shared" si="6"/>
        <v>0.6431605935883362</v>
      </c>
      <c r="L32" s="4">
        <f t="shared" si="7"/>
        <v>36.85038756174046</v>
      </c>
      <c r="N32">
        <v>1140</v>
      </c>
      <c r="O32">
        <f t="shared" si="16"/>
        <v>1.14E-06</v>
      </c>
      <c r="P32">
        <f t="shared" si="0"/>
        <v>3.9330000000000003</v>
      </c>
      <c r="Q32" t="e">
        <f t="shared" si="1"/>
        <v>#NUM!</v>
      </c>
      <c r="R32" t="e">
        <f t="shared" si="2"/>
        <v>#NUM!</v>
      </c>
    </row>
    <row r="33" spans="2:18" ht="12.75">
      <c r="B33" s="4">
        <v>1140</v>
      </c>
      <c r="C33" s="4">
        <f t="shared" si="3"/>
        <v>1.14E-06</v>
      </c>
      <c r="D33" s="4">
        <f t="shared" si="12"/>
        <v>5.899500000000001</v>
      </c>
      <c r="E33" s="4" t="e">
        <f t="shared" si="13"/>
        <v>#NUM!</v>
      </c>
      <c r="F33" s="4" t="e">
        <f t="shared" si="4"/>
        <v>#NUM!</v>
      </c>
      <c r="G33" s="4" t="e">
        <f t="shared" si="14"/>
        <v>#NUM!</v>
      </c>
      <c r="H33" s="4">
        <v>1140</v>
      </c>
      <c r="I33" s="4">
        <f t="shared" si="5"/>
        <v>1.14E-06</v>
      </c>
      <c r="J33">
        <f t="shared" si="15"/>
        <v>1.9665000000000001</v>
      </c>
      <c r="K33" s="4">
        <f t="shared" si="6"/>
        <v>0.6870090148484455</v>
      </c>
      <c r="L33" s="5">
        <f t="shared" si="7"/>
        <v>39.362717038256434</v>
      </c>
      <c r="N33">
        <v>1160</v>
      </c>
      <c r="O33">
        <f t="shared" si="16"/>
        <v>1.1600000000000001E-06</v>
      </c>
      <c r="P33">
        <f t="shared" si="0"/>
        <v>4.002000000000001</v>
      </c>
      <c r="Q33" t="e">
        <f t="shared" si="1"/>
        <v>#NUM!</v>
      </c>
      <c r="R33" t="e">
        <f t="shared" si="2"/>
        <v>#NUM!</v>
      </c>
    </row>
    <row r="34" spans="2:18" ht="12.75">
      <c r="B34" s="4">
        <v>1160</v>
      </c>
      <c r="C34" s="4">
        <f t="shared" si="3"/>
        <v>1.1600000000000001E-06</v>
      </c>
      <c r="D34" s="4">
        <f t="shared" si="12"/>
        <v>6.003000000000001</v>
      </c>
      <c r="E34" s="4" t="e">
        <f t="shared" si="13"/>
        <v>#NUM!</v>
      </c>
      <c r="F34" s="5" t="e">
        <f t="shared" si="4"/>
        <v>#NUM!</v>
      </c>
      <c r="G34" s="4" t="e">
        <f t="shared" si="14"/>
        <v>#NUM!</v>
      </c>
      <c r="H34" s="4">
        <v>1160</v>
      </c>
      <c r="I34" s="4">
        <f t="shared" si="5"/>
        <v>1.1600000000000001E-06</v>
      </c>
      <c r="J34">
        <f t="shared" si="15"/>
        <v>2.0010000000000003</v>
      </c>
      <c r="K34" s="4">
        <f t="shared" si="6"/>
        <v>0.7324960564602221</v>
      </c>
      <c r="L34" s="4">
        <f t="shared" si="7"/>
        <v>41.96893254514718</v>
      </c>
      <c r="N34">
        <v>1180</v>
      </c>
      <c r="O34">
        <f t="shared" si="16"/>
        <v>1.1800000000000001E-06</v>
      </c>
      <c r="P34">
        <f t="shared" si="0"/>
        <v>4.071000000000001</v>
      </c>
      <c r="Q34" t="e">
        <f t="shared" si="1"/>
        <v>#NUM!</v>
      </c>
      <c r="R34" t="e">
        <f t="shared" si="2"/>
        <v>#NUM!</v>
      </c>
    </row>
    <row r="35" spans="2:18" ht="12.75">
      <c r="B35" s="4">
        <v>1180</v>
      </c>
      <c r="C35" s="4">
        <f t="shared" si="3"/>
        <v>1.1800000000000001E-06</v>
      </c>
      <c r="D35" s="4">
        <f t="shared" si="12"/>
        <v>6.1065000000000005</v>
      </c>
      <c r="E35" s="4" t="e">
        <f t="shared" si="13"/>
        <v>#NUM!</v>
      </c>
      <c r="F35" s="4" t="e">
        <f t="shared" si="4"/>
        <v>#NUM!</v>
      </c>
      <c r="G35" s="4" t="e">
        <f t="shared" si="14"/>
        <v>#NUM!</v>
      </c>
      <c r="H35" s="4">
        <v>1180</v>
      </c>
      <c r="I35" s="4">
        <f t="shared" si="5"/>
        <v>1.1800000000000001E-06</v>
      </c>
      <c r="J35">
        <f t="shared" si="15"/>
        <v>2.0355000000000003</v>
      </c>
      <c r="K35" s="4">
        <f t="shared" si="6"/>
        <v>0.7799270455969534</v>
      </c>
      <c r="L35" s="4">
        <f t="shared" si="7"/>
        <v>44.686528040812746</v>
      </c>
      <c r="N35">
        <v>1200</v>
      </c>
      <c r="O35">
        <f t="shared" si="16"/>
        <v>1.2000000000000002E-06</v>
      </c>
      <c r="P35">
        <f t="shared" si="0"/>
        <v>4.140000000000001</v>
      </c>
      <c r="Q35" t="e">
        <f t="shared" si="1"/>
        <v>#NUM!</v>
      </c>
      <c r="R35" t="e">
        <f t="shared" si="2"/>
        <v>#NUM!</v>
      </c>
    </row>
    <row r="36" spans="2:18" ht="12.75">
      <c r="B36" s="4">
        <v>1200</v>
      </c>
      <c r="C36" s="4">
        <f t="shared" si="3"/>
        <v>1.2000000000000002E-06</v>
      </c>
      <c r="D36" s="4">
        <f t="shared" si="12"/>
        <v>6.210000000000001</v>
      </c>
      <c r="E36" s="4" t="e">
        <f t="shared" si="13"/>
        <v>#NUM!</v>
      </c>
      <c r="F36" s="5" t="e">
        <f t="shared" si="4"/>
        <v>#NUM!</v>
      </c>
      <c r="G36" s="4" t="e">
        <f t="shared" si="14"/>
        <v>#NUM!</v>
      </c>
      <c r="H36" s="4">
        <v>1200</v>
      </c>
      <c r="I36" s="4">
        <f t="shared" si="5"/>
        <v>1.2000000000000002E-06</v>
      </c>
      <c r="J36">
        <f t="shared" si="15"/>
        <v>2.0700000000000003</v>
      </c>
      <c r="K36" s="4">
        <f t="shared" si="6"/>
        <v>0.8296980415846708</v>
      </c>
      <c r="L36" s="5">
        <f t="shared" si="7"/>
        <v>47.5381960530715</v>
      </c>
      <c r="N36">
        <v>1220</v>
      </c>
      <c r="O36">
        <f t="shared" si="16"/>
        <v>1.2200000000000002E-06</v>
      </c>
      <c r="P36">
        <f t="shared" si="0"/>
        <v>4.2090000000000005</v>
      </c>
      <c r="Q36" t="e">
        <f t="shared" si="1"/>
        <v>#NUM!</v>
      </c>
      <c r="R36" t="e">
        <f t="shared" si="2"/>
        <v>#NUM!</v>
      </c>
    </row>
    <row r="37" spans="2:18" ht="12.75">
      <c r="B37" s="4">
        <v>1220</v>
      </c>
      <c r="C37" s="4">
        <f t="shared" si="3"/>
        <v>1.2200000000000002E-06</v>
      </c>
      <c r="D37" s="4">
        <f t="shared" si="12"/>
        <v>6.313500000000001</v>
      </c>
      <c r="E37" s="4" t="e">
        <f t="shared" si="13"/>
        <v>#NUM!</v>
      </c>
      <c r="F37" s="4" t="e">
        <f t="shared" si="4"/>
        <v>#NUM!</v>
      </c>
      <c r="G37" s="4" t="e">
        <f t="shared" si="14"/>
        <v>#NUM!</v>
      </c>
      <c r="H37" s="4">
        <v>1220</v>
      </c>
      <c r="I37" s="4">
        <f t="shared" si="5"/>
        <v>1.2200000000000002E-06</v>
      </c>
      <c r="J37">
        <f t="shared" si="15"/>
        <v>2.1045000000000003</v>
      </c>
      <c r="K37" s="4">
        <f t="shared" si="6"/>
        <v>0.8823397670061472</v>
      </c>
      <c r="L37" s="4">
        <f t="shared" si="7"/>
        <v>50.55434474600864</v>
      </c>
      <c r="N37">
        <v>1240</v>
      </c>
      <c r="O37">
        <f t="shared" si="16"/>
        <v>1.24E-06</v>
      </c>
      <c r="P37">
        <f t="shared" si="0"/>
        <v>4.2780000000000005</v>
      </c>
      <c r="Q37" t="e">
        <f t="shared" si="1"/>
        <v>#NUM!</v>
      </c>
      <c r="R37" t="e">
        <f t="shared" si="2"/>
        <v>#NUM!</v>
      </c>
    </row>
    <row r="38" spans="2:18" ht="12.75">
      <c r="B38" s="4">
        <v>1240</v>
      </c>
      <c r="C38" s="4">
        <f t="shared" si="3"/>
        <v>1.24E-06</v>
      </c>
      <c r="D38" s="4">
        <f t="shared" si="12"/>
        <v>6.417</v>
      </c>
      <c r="E38" s="4" t="e">
        <f t="shared" si="13"/>
        <v>#NUM!</v>
      </c>
      <c r="F38" s="5" t="e">
        <f t="shared" si="4"/>
        <v>#NUM!</v>
      </c>
      <c r="G38" s="4" t="e">
        <f t="shared" si="14"/>
        <v>#NUM!</v>
      </c>
      <c r="H38" s="4">
        <v>1240</v>
      </c>
      <c r="I38" s="4">
        <f t="shared" si="5"/>
        <v>1.24E-06</v>
      </c>
      <c r="J38">
        <f t="shared" si="15"/>
        <v>2.1390000000000002</v>
      </c>
      <c r="K38" s="4">
        <f t="shared" si="6"/>
        <v>0.9385931412519181</v>
      </c>
      <c r="L38" s="4">
        <f t="shared" si="7"/>
        <v>53.777425673661234</v>
      </c>
      <c r="N38">
        <v>1260</v>
      </c>
      <c r="O38">
        <f t="shared" si="16"/>
        <v>1.26E-06</v>
      </c>
      <c r="P38">
        <f t="shared" si="0"/>
        <v>4.347</v>
      </c>
      <c r="Q38" t="e">
        <f t="shared" si="1"/>
        <v>#NUM!</v>
      </c>
      <c r="R38" t="e">
        <f t="shared" si="2"/>
        <v>#NUM!</v>
      </c>
    </row>
    <row r="39" spans="2:18" ht="12.75">
      <c r="B39" s="4">
        <v>1260</v>
      </c>
      <c r="C39" s="4">
        <f t="shared" si="3"/>
        <v>1.26E-06</v>
      </c>
      <c r="D39" s="4">
        <f t="shared" si="12"/>
        <v>6.5205</v>
      </c>
      <c r="E39" s="4" t="e">
        <f t="shared" si="13"/>
        <v>#NUM!</v>
      </c>
      <c r="F39" s="4" t="e">
        <f t="shared" si="4"/>
        <v>#NUM!</v>
      </c>
      <c r="G39" s="4" t="e">
        <f t="shared" si="14"/>
        <v>#NUM!</v>
      </c>
      <c r="H39" s="4">
        <v>1260</v>
      </c>
      <c r="I39" s="4">
        <f t="shared" si="5"/>
        <v>1.26E-06</v>
      </c>
      <c r="J39">
        <f t="shared" si="15"/>
        <v>2.1735</v>
      </c>
      <c r="K39" s="4">
        <f t="shared" si="6"/>
        <v>0.9995496106329405</v>
      </c>
      <c r="L39" s="5">
        <f t="shared" si="7"/>
        <v>57.26997410321224</v>
      </c>
      <c r="N39">
        <v>1280</v>
      </c>
      <c r="O39">
        <f t="shared" si="16"/>
        <v>1.28E-06</v>
      </c>
      <c r="P39">
        <f t="shared" si="0"/>
        <v>4.416</v>
      </c>
      <c r="Q39" t="e">
        <f t="shared" si="1"/>
        <v>#NUM!</v>
      </c>
      <c r="R39" t="e">
        <f t="shared" si="2"/>
        <v>#NUM!</v>
      </c>
    </row>
    <row r="40" spans="2:18" ht="12.75">
      <c r="B40" s="4">
        <v>1280</v>
      </c>
      <c r="C40" s="4">
        <f t="shared" si="3"/>
        <v>1.28E-06</v>
      </c>
      <c r="D40" s="4">
        <f t="shared" si="12"/>
        <v>6.624000000000001</v>
      </c>
      <c r="E40" s="4" t="e">
        <f t="shared" si="13"/>
        <v>#NUM!</v>
      </c>
      <c r="F40" s="5" t="e">
        <f t="shared" si="4"/>
        <v>#NUM!</v>
      </c>
      <c r="G40" s="4" t="e">
        <f t="shared" si="14"/>
        <v>#NUM!</v>
      </c>
      <c r="H40" s="4">
        <v>1280</v>
      </c>
      <c r="I40" s="4">
        <f t="shared" si="5"/>
        <v>1.28E-06</v>
      </c>
      <c r="J40">
        <f t="shared" si="15"/>
        <v>2.208</v>
      </c>
      <c r="K40" s="4">
        <f t="shared" si="6"/>
        <v>1.0669406907611938</v>
      </c>
      <c r="L40" s="4">
        <f t="shared" si="7"/>
        <v>61.13119857138911</v>
      </c>
      <c r="N40">
        <v>1300</v>
      </c>
      <c r="O40">
        <f t="shared" si="16"/>
        <v>1.3E-06</v>
      </c>
      <c r="P40">
        <f t="shared" si="0"/>
        <v>4.485</v>
      </c>
      <c r="Q40" t="e">
        <f t="shared" si="1"/>
        <v>#NUM!</v>
      </c>
      <c r="R40" t="e">
        <f t="shared" si="2"/>
        <v>#NUM!</v>
      </c>
    </row>
    <row r="41" spans="2:18" ht="12.75">
      <c r="B41" s="4">
        <v>1300</v>
      </c>
      <c r="C41" s="4">
        <f t="shared" si="3"/>
        <v>1.3E-06</v>
      </c>
      <c r="D41" s="4">
        <f t="shared" si="12"/>
        <v>6.7275</v>
      </c>
      <c r="E41" s="4" t="e">
        <f t="shared" si="13"/>
        <v>#NUM!</v>
      </c>
      <c r="F41" s="4" t="e">
        <f t="shared" si="4"/>
        <v>#NUM!</v>
      </c>
      <c r="G41" s="4" t="e">
        <f t="shared" si="14"/>
        <v>#NUM!</v>
      </c>
      <c r="H41" s="4">
        <v>1300</v>
      </c>
      <c r="I41" s="4">
        <f t="shared" si="5"/>
        <v>1.3E-06</v>
      </c>
      <c r="J41">
        <f t="shared" si="15"/>
        <v>2.2425</v>
      </c>
      <c r="K41" s="4">
        <f t="shared" si="6"/>
        <v>1.143833231555305</v>
      </c>
      <c r="L41" s="4">
        <f t="shared" si="7"/>
        <v>65.5368166349292</v>
      </c>
      <c r="N41">
        <v>1320</v>
      </c>
      <c r="O41">
        <f t="shared" si="16"/>
        <v>1.32E-06</v>
      </c>
      <c r="P41">
        <f t="shared" si="0"/>
        <v>4.554</v>
      </c>
      <c r="Q41" t="e">
        <f t="shared" si="1"/>
        <v>#NUM!</v>
      </c>
      <c r="R41" t="e">
        <f t="shared" si="2"/>
        <v>#NUM!</v>
      </c>
    </row>
    <row r="42" spans="2:18" ht="12.75">
      <c r="B42" s="4">
        <v>1320</v>
      </c>
      <c r="C42" s="4">
        <f t="shared" si="3"/>
        <v>1.32E-06</v>
      </c>
      <c r="D42" s="4">
        <f t="shared" si="12"/>
        <v>6.831</v>
      </c>
      <c r="E42" s="4" t="e">
        <f t="shared" si="13"/>
        <v>#NUM!</v>
      </c>
      <c r="F42" s="5" t="e">
        <f t="shared" si="4"/>
        <v>#NUM!</v>
      </c>
      <c r="G42" s="4" t="e">
        <f t="shared" si="14"/>
        <v>#NUM!</v>
      </c>
      <c r="H42" s="4">
        <v>1320</v>
      </c>
      <c r="I42" s="4">
        <f t="shared" si="5"/>
        <v>1.32E-06</v>
      </c>
      <c r="J42">
        <f t="shared" si="15"/>
        <v>2.277</v>
      </c>
      <c r="K42" s="4">
        <f t="shared" si="6"/>
        <v>1.2367626107477634</v>
      </c>
      <c r="L42" s="5">
        <f t="shared" si="7"/>
        <v>70.8612778554279</v>
      </c>
      <c r="N42">
        <v>1340</v>
      </c>
      <c r="O42">
        <f t="shared" si="16"/>
        <v>1.34E-06</v>
      </c>
      <c r="P42">
        <f t="shared" si="0"/>
        <v>4.623</v>
      </c>
      <c r="Q42" t="e">
        <f t="shared" si="1"/>
        <v>#NUM!</v>
      </c>
      <c r="R42" t="e">
        <f t="shared" si="2"/>
        <v>#NUM!</v>
      </c>
    </row>
    <row r="43" spans="2:18" ht="12.75">
      <c r="B43" s="4">
        <v>1340</v>
      </c>
      <c r="C43" s="4">
        <f t="shared" si="3"/>
        <v>1.34E-06</v>
      </c>
      <c r="D43" s="4">
        <f t="shared" si="12"/>
        <v>6.934500000000001</v>
      </c>
      <c r="E43" s="4" t="e">
        <f t="shared" si="13"/>
        <v>#NUM!</v>
      </c>
      <c r="F43" s="4" t="e">
        <f t="shared" si="4"/>
        <v>#NUM!</v>
      </c>
      <c r="G43" s="4" t="e">
        <f t="shared" si="14"/>
        <v>#NUM!</v>
      </c>
      <c r="H43" s="4">
        <v>1340</v>
      </c>
      <c r="I43" s="4">
        <f t="shared" si="5"/>
        <v>1.34E-06</v>
      </c>
      <c r="J43">
        <f t="shared" si="15"/>
        <v>2.3115</v>
      </c>
      <c r="K43" s="4">
        <f t="shared" si="6"/>
        <v>1.3666161918820583</v>
      </c>
      <c r="L43" s="4">
        <f t="shared" si="7"/>
        <v>78.30134000908261</v>
      </c>
      <c r="N43">
        <v>1350</v>
      </c>
      <c r="O43">
        <f t="shared" si="16"/>
        <v>1.35E-06</v>
      </c>
      <c r="P43">
        <f t="shared" si="0"/>
        <v>4.6575</v>
      </c>
      <c r="Q43" t="e">
        <f t="shared" si="1"/>
        <v>#NUM!</v>
      </c>
      <c r="R43" t="e">
        <f t="shared" si="2"/>
        <v>#NUM!</v>
      </c>
    </row>
    <row r="44" spans="2:18" ht="12.75">
      <c r="B44" s="4">
        <v>1350</v>
      </c>
      <c r="C44" s="4">
        <f t="shared" si="3"/>
        <v>1.35E-06</v>
      </c>
      <c r="D44" s="4">
        <f t="shared" si="12"/>
        <v>6.98625</v>
      </c>
      <c r="E44" s="4" t="e">
        <f t="shared" si="13"/>
        <v>#NUM!</v>
      </c>
      <c r="F44" s="5" t="e">
        <f t="shared" si="4"/>
        <v>#NUM!</v>
      </c>
      <c r="G44" s="4" t="e">
        <f t="shared" si="14"/>
        <v>#NUM!</v>
      </c>
      <c r="H44" s="4">
        <v>1350</v>
      </c>
      <c r="I44" s="4">
        <f t="shared" si="5"/>
        <v>1.35E-06</v>
      </c>
      <c r="J44">
        <f>I2*I44/I4</f>
        <v>2.32875</v>
      </c>
      <c r="K44" s="4">
        <f t="shared" si="6"/>
        <v>1.4868378033767533</v>
      </c>
      <c r="L44" s="4">
        <f t="shared" si="7"/>
        <v>85.18953095399011</v>
      </c>
      <c r="R44" t="s">
        <v>20</v>
      </c>
    </row>
    <row r="45" spans="6:18" ht="12.75">
      <c r="F45" t="s">
        <v>20</v>
      </c>
      <c r="L45" t="s">
        <v>19</v>
      </c>
      <c r="R45" t="e">
        <f>R43-R10</f>
        <v>#NUM!</v>
      </c>
    </row>
    <row r="46" spans="6:13" ht="12.75">
      <c r="F46" t="e">
        <f>F44-F11</f>
        <v>#NUM!</v>
      </c>
      <c r="G46" s="3" t="e">
        <f>ABS(G44+G11)</f>
        <v>#NUM!</v>
      </c>
      <c r="L46">
        <f>-L11+L44</f>
        <v>92.3571460280021</v>
      </c>
      <c r="M46">
        <f>ABS(M44+M11)</f>
        <v>0</v>
      </c>
    </row>
    <row r="49" ht="12.75">
      <c r="E49" t="s">
        <v>21</v>
      </c>
    </row>
    <row r="50" spans="5:13" ht="12.75">
      <c r="E50" t="s">
        <v>22</v>
      </c>
      <c r="M50">
        <f>1/I3</f>
        <v>0.0005797101449275362</v>
      </c>
    </row>
    <row r="51" spans="5:14" ht="12.75">
      <c r="E51" t="s">
        <v>23</v>
      </c>
      <c r="M51">
        <f>M50/1000</f>
        <v>5.797101449275362E-07</v>
      </c>
      <c r="N51" t="s">
        <v>27</v>
      </c>
    </row>
    <row r="52" spans="5:14" ht="12.75">
      <c r="E52" t="s">
        <v>24</v>
      </c>
      <c r="M52">
        <f>0.00002/M51</f>
        <v>34.50000000000001</v>
      </c>
      <c r="N52" t="s">
        <v>28</v>
      </c>
    </row>
    <row r="53" ht="12.75">
      <c r="E53" t="s">
        <v>25</v>
      </c>
    </row>
    <row r="54" ht="12.75">
      <c r="E54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workbookViewId="0" topLeftCell="A13">
      <selection activeCell="C48" sqref="C48:C49"/>
    </sheetView>
  </sheetViews>
  <sheetFormatPr defaultColWidth="9.140625" defaultRowHeight="12.75"/>
  <cols>
    <col min="1" max="1" width="15.8515625" style="0" bestFit="1" customWidth="1"/>
    <col min="2" max="3" width="12.421875" style="0" bestFit="1" customWidth="1"/>
    <col min="5" max="5" width="12.8515625" style="0" bestFit="1" customWidth="1"/>
    <col min="7" max="7" width="11.28125" style="0" bestFit="1" customWidth="1"/>
    <col min="8" max="8" width="10.28125" style="0" bestFit="1" customWidth="1"/>
    <col min="9" max="9" width="12.421875" style="0" bestFit="1" customWidth="1"/>
    <col min="10" max="10" width="8.8515625" style="0" customWidth="1"/>
    <col min="11" max="11" width="12.8515625" style="0" bestFit="1" customWidth="1"/>
    <col min="14" max="14" width="10.00390625" style="0" bestFit="1" customWidth="1"/>
  </cols>
  <sheetData>
    <row r="1" spans="1:14" ht="12.75">
      <c r="A1" t="s">
        <v>0</v>
      </c>
      <c r="B1">
        <v>1</v>
      </c>
      <c r="G1" t="s">
        <v>0</v>
      </c>
      <c r="H1">
        <v>2</v>
      </c>
      <c r="M1" t="s">
        <v>0</v>
      </c>
      <c r="N1">
        <v>3</v>
      </c>
    </row>
    <row r="2" spans="1:15" ht="12.75">
      <c r="A2" t="s">
        <v>3</v>
      </c>
      <c r="B2">
        <v>500</v>
      </c>
      <c r="C2" t="s">
        <v>4</v>
      </c>
      <c r="E2" t="s">
        <v>16</v>
      </c>
      <c r="G2" t="s">
        <v>3</v>
      </c>
      <c r="H2">
        <v>1295</v>
      </c>
      <c r="I2" t="s">
        <v>4</v>
      </c>
      <c r="M2" t="s">
        <v>3</v>
      </c>
      <c r="N2">
        <v>1175</v>
      </c>
      <c r="O2" t="s">
        <v>4</v>
      </c>
    </row>
    <row r="3" spans="1:15" ht="12.75">
      <c r="A3" t="s">
        <v>2</v>
      </c>
      <c r="B3">
        <f>1/B2/1000</f>
        <v>2E-06</v>
      </c>
      <c r="C3" t="s">
        <v>0</v>
      </c>
      <c r="G3" t="s">
        <v>2</v>
      </c>
      <c r="H3">
        <f>1/H2/1000</f>
        <v>7.722007722007722E-07</v>
      </c>
      <c r="I3" t="s">
        <v>0</v>
      </c>
      <c r="M3" t="s">
        <v>2</v>
      </c>
      <c r="N3">
        <f>1/N2/1000</f>
        <v>8.510638297872341E-07</v>
      </c>
      <c r="O3" t="s">
        <v>0</v>
      </c>
    </row>
    <row r="4" spans="1:14" ht="12.75">
      <c r="A4" t="s">
        <v>6</v>
      </c>
      <c r="B4">
        <v>1.47</v>
      </c>
      <c r="F4" t="s">
        <v>17</v>
      </c>
      <c r="G4" t="s">
        <v>6</v>
      </c>
      <c r="H4">
        <v>1.47</v>
      </c>
      <c r="M4" t="s">
        <v>6</v>
      </c>
      <c r="N4">
        <v>1.47</v>
      </c>
    </row>
    <row r="5" spans="1:14" ht="12.75">
      <c r="A5" t="s">
        <v>7</v>
      </c>
      <c r="B5">
        <v>1</v>
      </c>
      <c r="G5" t="s">
        <v>7</v>
      </c>
      <c r="H5">
        <v>1</v>
      </c>
      <c r="M5" t="s">
        <v>7</v>
      </c>
      <c r="N5">
        <v>1</v>
      </c>
    </row>
    <row r="6" spans="1:17" ht="12.75">
      <c r="A6" t="s">
        <v>8</v>
      </c>
      <c r="B6">
        <v>30</v>
      </c>
      <c r="C6" t="s">
        <v>9</v>
      </c>
      <c r="D6">
        <f>B6*PI()/180</f>
        <v>0.5235987755982988</v>
      </c>
      <c r="E6" t="s">
        <v>10</v>
      </c>
      <c r="F6" t="s">
        <v>15</v>
      </c>
      <c r="G6" t="s">
        <v>8</v>
      </c>
      <c r="H6">
        <v>65</v>
      </c>
      <c r="I6" t="s">
        <v>9</v>
      </c>
      <c r="J6">
        <f>H6*PI()/180</f>
        <v>1.1344640137963142</v>
      </c>
      <c r="K6" t="s">
        <v>10</v>
      </c>
      <c r="M6" t="s">
        <v>8</v>
      </c>
      <c r="N6">
        <v>55</v>
      </c>
      <c r="O6" t="s">
        <v>9</v>
      </c>
      <c r="P6">
        <f>N6*PI()/180</f>
        <v>0.9599310885968813</v>
      </c>
      <c r="Q6" t="s">
        <v>10</v>
      </c>
    </row>
    <row r="7" spans="1:14" ht="12.75">
      <c r="A7" t="s">
        <v>12</v>
      </c>
      <c r="B7">
        <f>B4*SIN(D6)</f>
        <v>0.7349999999999999</v>
      </c>
      <c r="G7" t="s">
        <v>12</v>
      </c>
      <c r="H7" s="2">
        <f>H4*SIN(J6)</f>
        <v>1.3322724469438754</v>
      </c>
      <c r="M7" t="s">
        <v>12</v>
      </c>
      <c r="N7" s="2">
        <f>N4*SIN(P6)</f>
        <v>1.204153505104818</v>
      </c>
    </row>
    <row r="8" spans="13:17" ht="12.75">
      <c r="M8" t="s">
        <v>1</v>
      </c>
      <c r="N8" t="s">
        <v>5</v>
      </c>
      <c r="O8" t="s">
        <v>11</v>
      </c>
      <c r="P8" t="s">
        <v>13</v>
      </c>
      <c r="Q8" t="s">
        <v>14</v>
      </c>
    </row>
    <row r="9" spans="1:17" ht="12.75">
      <c r="A9" t="s">
        <v>1</v>
      </c>
      <c r="B9" t="s">
        <v>5</v>
      </c>
      <c r="C9" t="s">
        <v>11</v>
      </c>
      <c r="D9" t="s">
        <v>13</v>
      </c>
      <c r="E9" t="s">
        <v>14</v>
      </c>
      <c r="G9" t="s">
        <v>1</v>
      </c>
      <c r="H9" t="s">
        <v>5</v>
      </c>
      <c r="I9" t="s">
        <v>11</v>
      </c>
      <c r="J9" t="s">
        <v>13</v>
      </c>
      <c r="K9" t="s">
        <v>14</v>
      </c>
      <c r="M9">
        <v>700</v>
      </c>
      <c r="N9">
        <f>M9*0.000000001</f>
        <v>7.000000000000001E-07</v>
      </c>
      <c r="O9">
        <f>N$1*N9/N$3</f>
        <v>2.4675000000000002</v>
      </c>
      <c r="P9" t="e">
        <f>ASIN(O9-N$7)/N$5</f>
        <v>#NUM!</v>
      </c>
      <c r="Q9" t="e">
        <f>P9/PI()*180</f>
        <v>#NUM!</v>
      </c>
    </row>
    <row r="10" spans="1:17" ht="12.75">
      <c r="A10">
        <v>700</v>
      </c>
      <c r="B10">
        <f>A10*0.000000001</f>
        <v>7.000000000000001E-07</v>
      </c>
      <c r="C10">
        <f>B$1*B10/B$3</f>
        <v>0.35000000000000003</v>
      </c>
      <c r="D10">
        <f>ASIN(C10-B$7)/B$5</f>
        <v>-0.39520782255375125</v>
      </c>
      <c r="E10">
        <f>D10/PI()*180</f>
        <v>-22.643740262885093</v>
      </c>
      <c r="F10" s="4"/>
      <c r="G10">
        <v>700</v>
      </c>
      <c r="H10">
        <f>G10*0.000000001</f>
        <v>7.000000000000001E-07</v>
      </c>
      <c r="I10">
        <f>H$1*H10/H$3</f>
        <v>1.8130000000000004</v>
      </c>
      <c r="J10">
        <f>ASIN(I10-H$7)/H$5</f>
        <v>0.5014842398495316</v>
      </c>
      <c r="K10">
        <f>J10/PI()*180</f>
        <v>28.732930435704457</v>
      </c>
      <c r="M10">
        <f>M9+20</f>
        <v>720</v>
      </c>
      <c r="N10">
        <f aca="true" t="shared" si="0" ref="N10:N43">M10*0.000000001</f>
        <v>7.200000000000001E-07</v>
      </c>
      <c r="O10">
        <f aca="true" t="shared" si="1" ref="O10:O43">N$1*N10/N$3</f>
        <v>2.5380000000000003</v>
      </c>
      <c r="P10" t="e">
        <f aca="true" t="shared" si="2" ref="P10:P43">ASIN(O10-N$7)/N$5</f>
        <v>#NUM!</v>
      </c>
      <c r="Q10" t="e">
        <f aca="true" t="shared" si="3" ref="Q10:Q43">P10/PI()*180</f>
        <v>#NUM!</v>
      </c>
    </row>
    <row r="11" spans="1:17" ht="12.75">
      <c r="A11" s="6">
        <v>720</v>
      </c>
      <c r="B11">
        <f aca="true" t="shared" si="4" ref="B11:B43">A11*0.000000001</f>
        <v>7.200000000000001E-07</v>
      </c>
      <c r="C11">
        <f aca="true" t="shared" si="5" ref="C11:C43">B$1*B11/B$3</f>
        <v>0.36000000000000004</v>
      </c>
      <c r="D11">
        <f aca="true" t="shared" si="6" ref="D11:D43">ASIN(C11-B$7)/B$5</f>
        <v>-0.38439677449563886</v>
      </c>
      <c r="E11">
        <f aca="true" t="shared" si="7" ref="E11:E43">D11/PI()*180</f>
        <v>-22.02431283704215</v>
      </c>
      <c r="F11" s="4"/>
      <c r="G11">
        <f>G10+20</f>
        <v>720</v>
      </c>
      <c r="H11">
        <f aca="true" t="shared" si="8" ref="H11:H43">G11*0.000000001</f>
        <v>7.200000000000001E-07</v>
      </c>
      <c r="I11">
        <f aca="true" t="shared" si="9" ref="I11:I43">H$1*H11/H$3</f>
        <v>1.8648000000000005</v>
      </c>
      <c r="J11">
        <f aca="true" t="shared" si="10" ref="J11:J43">ASIN(I11-H$7)/H$5</f>
        <v>0.5615839645426256</v>
      </c>
      <c r="K11">
        <f aca="true" t="shared" si="11" ref="K11:K43">J11/PI()*180</f>
        <v>32.17639101051692</v>
      </c>
      <c r="M11">
        <f aca="true" t="shared" si="12" ref="M11:M43">M10+20</f>
        <v>740</v>
      </c>
      <c r="N11">
        <f t="shared" si="0"/>
        <v>7.4E-07</v>
      </c>
      <c r="O11">
        <f t="shared" si="1"/>
        <v>2.6085</v>
      </c>
      <c r="P11" t="e">
        <f t="shared" si="2"/>
        <v>#NUM!</v>
      </c>
      <c r="Q11" t="e">
        <f t="shared" si="3"/>
        <v>#NUM!</v>
      </c>
    </row>
    <row r="12" spans="1:17" ht="12.75">
      <c r="A12" s="6">
        <f aca="true" t="shared" si="13" ref="A12:A43">A11+20</f>
        <v>740</v>
      </c>
      <c r="B12">
        <f t="shared" si="4"/>
        <v>7.4E-07</v>
      </c>
      <c r="C12">
        <f t="shared" si="5"/>
        <v>0.37</v>
      </c>
      <c r="D12">
        <f t="shared" si="6"/>
        <v>-0.37363280307528085</v>
      </c>
      <c r="E12">
        <f t="shared" si="7"/>
        <v>-21.4075827038562</v>
      </c>
      <c r="F12" s="4"/>
      <c r="G12">
        <f aca="true" t="shared" si="14" ref="G12:G43">G11+20</f>
        <v>740</v>
      </c>
      <c r="H12">
        <f t="shared" si="8"/>
        <v>7.4E-07</v>
      </c>
      <c r="I12">
        <f t="shared" si="9"/>
        <v>1.9166</v>
      </c>
      <c r="J12">
        <f t="shared" si="10"/>
        <v>0.6240511817213391</v>
      </c>
      <c r="K12">
        <f t="shared" si="11"/>
        <v>35.75549891278432</v>
      </c>
      <c r="M12">
        <f t="shared" si="12"/>
        <v>760</v>
      </c>
      <c r="N12">
        <f t="shared" si="0"/>
        <v>7.6E-07</v>
      </c>
      <c r="O12">
        <f t="shared" si="1"/>
        <v>2.6790000000000003</v>
      </c>
      <c r="P12" t="e">
        <f t="shared" si="2"/>
        <v>#NUM!</v>
      </c>
      <c r="Q12" t="e">
        <f t="shared" si="3"/>
        <v>#NUM!</v>
      </c>
    </row>
    <row r="13" spans="1:17" ht="12.75">
      <c r="A13" s="6">
        <f t="shared" si="13"/>
        <v>760</v>
      </c>
      <c r="B13">
        <f t="shared" si="4"/>
        <v>7.6E-07</v>
      </c>
      <c r="C13">
        <f t="shared" si="5"/>
        <v>0.38</v>
      </c>
      <c r="D13">
        <f t="shared" si="6"/>
        <v>-0.3629140672708883</v>
      </c>
      <c r="E13">
        <f t="shared" si="7"/>
        <v>-20.793444380548742</v>
      </c>
      <c r="F13" s="4"/>
      <c r="G13">
        <f t="shared" si="14"/>
        <v>760</v>
      </c>
      <c r="H13">
        <f t="shared" si="8"/>
        <v>7.6E-07</v>
      </c>
      <c r="I13">
        <f t="shared" si="9"/>
        <v>1.9684000000000001</v>
      </c>
      <c r="J13">
        <f t="shared" si="10"/>
        <v>0.6894689898756353</v>
      </c>
      <c r="K13">
        <f t="shared" si="11"/>
        <v>39.50366322502199</v>
      </c>
      <c r="M13">
        <f t="shared" si="12"/>
        <v>780</v>
      </c>
      <c r="N13">
        <f t="shared" si="0"/>
        <v>7.8E-07</v>
      </c>
      <c r="O13">
        <f t="shared" si="1"/>
        <v>2.7495</v>
      </c>
      <c r="P13" t="e">
        <f t="shared" si="2"/>
        <v>#NUM!</v>
      </c>
      <c r="Q13" t="e">
        <f t="shared" si="3"/>
        <v>#NUM!</v>
      </c>
    </row>
    <row r="14" spans="1:17" ht="12.75">
      <c r="A14" s="6">
        <f t="shared" si="13"/>
        <v>780</v>
      </c>
      <c r="B14">
        <f t="shared" si="4"/>
        <v>7.8E-07</v>
      </c>
      <c r="C14">
        <f t="shared" si="5"/>
        <v>0.39000000000000007</v>
      </c>
      <c r="D14">
        <f t="shared" si="6"/>
        <v>-0.3522387850970645</v>
      </c>
      <c r="E14">
        <f t="shared" si="7"/>
        <v>-20.181795766877396</v>
      </c>
      <c r="F14" s="4"/>
      <c r="G14">
        <f t="shared" si="14"/>
        <v>780</v>
      </c>
      <c r="H14">
        <f t="shared" si="8"/>
        <v>7.8E-07</v>
      </c>
      <c r="I14">
        <f t="shared" si="9"/>
        <v>2.0202000000000004</v>
      </c>
      <c r="J14">
        <f t="shared" si="10"/>
        <v>0.7586296961719217</v>
      </c>
      <c r="K14">
        <f t="shared" si="11"/>
        <v>43.46627980394306</v>
      </c>
      <c r="M14">
        <f t="shared" si="12"/>
        <v>800</v>
      </c>
      <c r="N14">
        <f t="shared" si="0"/>
        <v>8.000000000000001E-07</v>
      </c>
      <c r="O14">
        <f t="shared" si="1"/>
        <v>2.8200000000000003</v>
      </c>
      <c r="P14" t="e">
        <f t="shared" si="2"/>
        <v>#NUM!</v>
      </c>
      <c r="Q14" t="e">
        <f t="shared" si="3"/>
        <v>#NUM!</v>
      </c>
    </row>
    <row r="15" spans="1:17" ht="12.75">
      <c r="A15" s="6">
        <f t="shared" si="13"/>
        <v>800</v>
      </c>
      <c r="B15">
        <f t="shared" si="4"/>
        <v>8.000000000000001E-07</v>
      </c>
      <c r="C15">
        <f t="shared" si="5"/>
        <v>0.4000000000000001</v>
      </c>
      <c r="D15">
        <f t="shared" si="6"/>
        <v>-0.34160523010180743</v>
      </c>
      <c r="E15">
        <f t="shared" si="7"/>
        <v>-19.572537944428912</v>
      </c>
      <c r="F15" s="4"/>
      <c r="G15">
        <f t="shared" si="14"/>
        <v>800</v>
      </c>
      <c r="H15">
        <f t="shared" si="8"/>
        <v>8.000000000000001E-07</v>
      </c>
      <c r="I15">
        <f t="shared" si="9"/>
        <v>2.0720000000000005</v>
      </c>
      <c r="J15">
        <f t="shared" si="10"/>
        <v>0.8326653873498447</v>
      </c>
      <c r="K15">
        <f t="shared" si="11"/>
        <v>47.70821244177199</v>
      </c>
      <c r="M15">
        <f t="shared" si="12"/>
        <v>820</v>
      </c>
      <c r="N15">
        <f t="shared" si="0"/>
        <v>8.200000000000001E-07</v>
      </c>
      <c r="O15">
        <f t="shared" si="1"/>
        <v>2.8905</v>
      </c>
      <c r="P15" t="e">
        <f t="shared" si="2"/>
        <v>#NUM!</v>
      </c>
      <c r="Q15" t="e">
        <f t="shared" si="3"/>
        <v>#NUM!</v>
      </c>
    </row>
    <row r="16" spans="1:17" ht="12.75">
      <c r="A16" s="6">
        <f t="shared" si="13"/>
        <v>820</v>
      </c>
      <c r="B16">
        <f t="shared" si="4"/>
        <v>8.200000000000001E-07</v>
      </c>
      <c r="C16">
        <f t="shared" si="5"/>
        <v>0.4100000000000001</v>
      </c>
      <c r="D16">
        <f t="shared" si="6"/>
        <v>-0.3310117280892943</v>
      </c>
      <c r="E16">
        <f t="shared" si="7"/>
        <v>-18.965574988848566</v>
      </c>
      <c r="F16" s="4"/>
      <c r="G16">
        <f t="shared" si="14"/>
        <v>820</v>
      </c>
      <c r="H16">
        <f t="shared" si="8"/>
        <v>8.200000000000001E-07</v>
      </c>
      <c r="I16">
        <f t="shared" si="9"/>
        <v>2.1238000000000006</v>
      </c>
      <c r="J16">
        <f t="shared" si="10"/>
        <v>0.9133045078610328</v>
      </c>
      <c r="K16">
        <f t="shared" si="11"/>
        <v>52.3284937107099</v>
      </c>
      <c r="M16">
        <f t="shared" si="12"/>
        <v>840</v>
      </c>
      <c r="N16">
        <f t="shared" si="0"/>
        <v>8.4E-07</v>
      </c>
      <c r="O16">
        <f t="shared" si="1"/>
        <v>2.961</v>
      </c>
      <c r="P16" t="e">
        <f t="shared" si="2"/>
        <v>#NUM!</v>
      </c>
      <c r="Q16" t="e">
        <f t="shared" si="3"/>
        <v>#NUM!</v>
      </c>
    </row>
    <row r="17" spans="1:17" ht="12.75">
      <c r="A17" s="6">
        <f t="shared" si="13"/>
        <v>840</v>
      </c>
      <c r="B17">
        <f t="shared" si="4"/>
        <v>8.4E-07</v>
      </c>
      <c r="C17">
        <f t="shared" si="5"/>
        <v>0.42000000000000004</v>
      </c>
      <c r="D17">
        <f t="shared" si="6"/>
        <v>-0.3204566540495977</v>
      </c>
      <c r="E17">
        <f t="shared" si="7"/>
        <v>-18.36081379392585</v>
      </c>
      <c r="F17" s="4"/>
      <c r="G17">
        <f t="shared" si="14"/>
        <v>840</v>
      </c>
      <c r="H17">
        <f t="shared" si="8"/>
        <v>8.4E-07</v>
      </c>
      <c r="I17">
        <f t="shared" si="9"/>
        <v>2.1756</v>
      </c>
      <c r="J17">
        <f t="shared" si="10"/>
        <v>1.0034454164135271</v>
      </c>
      <c r="K17">
        <f t="shared" si="11"/>
        <v>57.49318733224253</v>
      </c>
      <c r="M17">
        <f t="shared" si="12"/>
        <v>860</v>
      </c>
      <c r="N17">
        <f t="shared" si="0"/>
        <v>8.6E-07</v>
      </c>
      <c r="O17">
        <f t="shared" si="1"/>
        <v>3.0315</v>
      </c>
      <c r="P17" t="e">
        <f t="shared" si="2"/>
        <v>#NUM!</v>
      </c>
      <c r="Q17" t="e">
        <f t="shared" si="3"/>
        <v>#NUM!</v>
      </c>
    </row>
    <row r="18" spans="1:17" ht="12.75">
      <c r="A18" s="6">
        <f t="shared" si="13"/>
        <v>860</v>
      </c>
      <c r="B18">
        <f t="shared" si="4"/>
        <v>8.6E-07</v>
      </c>
      <c r="C18">
        <f t="shared" si="5"/>
        <v>0.43000000000000005</v>
      </c>
      <c r="D18">
        <f t="shared" si="6"/>
        <v>-0.3099384292782453</v>
      </c>
      <c r="E18">
        <f t="shared" si="7"/>
        <v>-17.7581639065574</v>
      </c>
      <c r="F18" s="4"/>
      <c r="G18">
        <f t="shared" si="14"/>
        <v>860</v>
      </c>
      <c r="H18">
        <f t="shared" si="8"/>
        <v>8.6E-07</v>
      </c>
      <c r="I18">
        <f t="shared" si="9"/>
        <v>2.2274000000000003</v>
      </c>
      <c r="J18">
        <f t="shared" si="10"/>
        <v>1.108717235852187</v>
      </c>
      <c r="K18">
        <f t="shared" si="11"/>
        <v>63.524818287741</v>
      </c>
      <c r="M18">
        <f t="shared" si="12"/>
        <v>880</v>
      </c>
      <c r="N18">
        <f t="shared" si="0"/>
        <v>8.8E-07</v>
      </c>
      <c r="O18">
        <f t="shared" si="1"/>
        <v>3.102</v>
      </c>
      <c r="P18" t="e">
        <f t="shared" si="2"/>
        <v>#NUM!</v>
      </c>
      <c r="Q18" t="e">
        <f t="shared" si="3"/>
        <v>#NUM!</v>
      </c>
    </row>
    <row r="19" spans="1:17" ht="12.75">
      <c r="A19" s="6">
        <f t="shared" si="13"/>
        <v>880</v>
      </c>
      <c r="B19">
        <f t="shared" si="4"/>
        <v>8.8E-07</v>
      </c>
      <c r="C19">
        <f t="shared" si="5"/>
        <v>0.44000000000000006</v>
      </c>
      <c r="D19">
        <f t="shared" si="6"/>
        <v>-0.2994555186701076</v>
      </c>
      <c r="E19">
        <f t="shared" si="7"/>
        <v>-17.157537371698194</v>
      </c>
      <c r="F19" s="4"/>
      <c r="G19">
        <f t="shared" si="14"/>
        <v>880</v>
      </c>
      <c r="H19">
        <f t="shared" si="8"/>
        <v>8.8E-07</v>
      </c>
      <c r="I19">
        <f t="shared" si="9"/>
        <v>2.2792000000000003</v>
      </c>
      <c r="J19">
        <f t="shared" si="10"/>
        <v>1.2435390768243033</v>
      </c>
      <c r="K19">
        <f t="shared" si="11"/>
        <v>71.24954076162723</v>
      </c>
      <c r="M19">
        <f t="shared" si="12"/>
        <v>900</v>
      </c>
      <c r="N19">
        <f t="shared" si="0"/>
        <v>9.000000000000001E-07</v>
      </c>
      <c r="O19">
        <f t="shared" si="1"/>
        <v>3.1725000000000003</v>
      </c>
      <c r="P19" t="e">
        <f t="shared" si="2"/>
        <v>#NUM!</v>
      </c>
      <c r="Q19" t="e">
        <f t="shared" si="3"/>
        <v>#NUM!</v>
      </c>
    </row>
    <row r="20" spans="1:17" ht="12.75">
      <c r="A20" s="6">
        <f t="shared" si="13"/>
        <v>900</v>
      </c>
      <c r="B20">
        <f t="shared" si="4"/>
        <v>9.000000000000001E-07</v>
      </c>
      <c r="C20">
        <f t="shared" si="5"/>
        <v>0.45000000000000007</v>
      </c>
      <c r="D20">
        <f t="shared" si="6"/>
        <v>-0.2890064281735011</v>
      </c>
      <c r="E20">
        <f t="shared" si="7"/>
        <v>-16.55884858649238</v>
      </c>
      <c r="F20" s="4"/>
      <c r="G20">
        <f t="shared" si="14"/>
        <v>900</v>
      </c>
      <c r="H20">
        <f t="shared" si="8"/>
        <v>9.000000000000001E-07</v>
      </c>
      <c r="I20">
        <f t="shared" si="9"/>
        <v>2.3310000000000004</v>
      </c>
      <c r="J20">
        <f t="shared" si="10"/>
        <v>1.5203440346959958</v>
      </c>
      <c r="K20">
        <f t="shared" si="11"/>
        <v>87.10929659597176</v>
      </c>
      <c r="M20">
        <f t="shared" si="12"/>
        <v>920</v>
      </c>
      <c r="N20">
        <f t="shared" si="0"/>
        <v>9.200000000000001E-07</v>
      </c>
      <c r="O20">
        <f t="shared" si="1"/>
        <v>3.2430000000000003</v>
      </c>
      <c r="P20" t="e">
        <f t="shared" si="2"/>
        <v>#NUM!</v>
      </c>
      <c r="Q20" t="e">
        <f t="shared" si="3"/>
        <v>#NUM!</v>
      </c>
    </row>
    <row r="21" spans="1:17" ht="12.75">
      <c r="A21" s="6">
        <f t="shared" si="13"/>
        <v>920</v>
      </c>
      <c r="B21">
        <f t="shared" si="4"/>
        <v>9.200000000000001E-07</v>
      </c>
      <c r="C21">
        <f t="shared" si="5"/>
        <v>0.4600000000000001</v>
      </c>
      <c r="D21">
        <f t="shared" si="6"/>
        <v>-0.2785897023916504</v>
      </c>
      <c r="E21">
        <f t="shared" si="7"/>
        <v>-15.962014162847224</v>
      </c>
      <c r="F21" s="4"/>
      <c r="G21">
        <f t="shared" si="14"/>
        <v>920</v>
      </c>
      <c r="H21">
        <f t="shared" si="8"/>
        <v>9.200000000000001E-07</v>
      </c>
      <c r="I21">
        <f t="shared" si="9"/>
        <v>2.3828000000000005</v>
      </c>
      <c r="J21" t="e">
        <f t="shared" si="10"/>
        <v>#NUM!</v>
      </c>
      <c r="K21" t="e">
        <f t="shared" si="11"/>
        <v>#NUM!</v>
      </c>
      <c r="M21">
        <f t="shared" si="12"/>
        <v>940</v>
      </c>
      <c r="N21">
        <f t="shared" si="0"/>
        <v>9.400000000000001E-07</v>
      </c>
      <c r="O21">
        <f t="shared" si="1"/>
        <v>3.3135</v>
      </c>
      <c r="P21" t="e">
        <f t="shared" si="2"/>
        <v>#NUM!</v>
      </c>
      <c r="Q21" t="e">
        <f t="shared" si="3"/>
        <v>#NUM!</v>
      </c>
    </row>
    <row r="22" spans="1:17" ht="12.75">
      <c r="A22" s="6">
        <f t="shared" si="13"/>
        <v>940</v>
      </c>
      <c r="B22">
        <f t="shared" si="4"/>
        <v>9.400000000000001E-07</v>
      </c>
      <c r="C22">
        <f t="shared" si="5"/>
        <v>0.4700000000000001</v>
      </c>
      <c r="D22">
        <f t="shared" si="6"/>
        <v>-0.26820392231977513</v>
      </c>
      <c r="E22">
        <f t="shared" si="7"/>
        <v>-15.366952797777694</v>
      </c>
      <c r="F22" s="4"/>
      <c r="G22">
        <f t="shared" si="14"/>
        <v>940</v>
      </c>
      <c r="H22">
        <f t="shared" si="8"/>
        <v>9.400000000000001E-07</v>
      </c>
      <c r="I22">
        <f t="shared" si="9"/>
        <v>2.4346000000000005</v>
      </c>
      <c r="J22" t="e">
        <f t="shared" si="10"/>
        <v>#NUM!</v>
      </c>
      <c r="K22" t="e">
        <f t="shared" si="11"/>
        <v>#NUM!</v>
      </c>
      <c r="M22">
        <f t="shared" si="12"/>
        <v>960</v>
      </c>
      <c r="N22">
        <f t="shared" si="0"/>
        <v>9.600000000000001E-07</v>
      </c>
      <c r="O22">
        <f t="shared" si="1"/>
        <v>3.3840000000000003</v>
      </c>
      <c r="P22" t="e">
        <f t="shared" si="2"/>
        <v>#NUM!</v>
      </c>
      <c r="Q22" t="e">
        <f t="shared" si="3"/>
        <v>#NUM!</v>
      </c>
    </row>
    <row r="23" spans="1:17" ht="12.75">
      <c r="A23" s="6">
        <f t="shared" si="13"/>
        <v>960</v>
      </c>
      <c r="B23">
        <f t="shared" si="4"/>
        <v>9.600000000000001E-07</v>
      </c>
      <c r="C23">
        <f t="shared" si="5"/>
        <v>0.4800000000000001</v>
      </c>
      <c r="D23">
        <f t="shared" si="6"/>
        <v>-0.2578477032070786</v>
      </c>
      <c r="E23">
        <f t="shared" si="7"/>
        <v>-14.773585150907467</v>
      </c>
      <c r="F23" s="4"/>
      <c r="G23">
        <f t="shared" si="14"/>
        <v>960</v>
      </c>
      <c r="H23">
        <f t="shared" si="8"/>
        <v>9.600000000000001E-07</v>
      </c>
      <c r="I23">
        <f t="shared" si="9"/>
        <v>2.4864000000000006</v>
      </c>
      <c r="J23" t="e">
        <f t="shared" si="10"/>
        <v>#NUM!</v>
      </c>
      <c r="K23" t="e">
        <f t="shared" si="11"/>
        <v>#NUM!</v>
      </c>
      <c r="M23">
        <f t="shared" si="12"/>
        <v>980</v>
      </c>
      <c r="N23">
        <f t="shared" si="0"/>
        <v>9.800000000000001E-07</v>
      </c>
      <c r="O23">
        <f t="shared" si="1"/>
        <v>3.454500000000001</v>
      </c>
      <c r="P23" t="e">
        <f t="shared" si="2"/>
        <v>#NUM!</v>
      </c>
      <c r="Q23" t="e">
        <f t="shared" si="3"/>
        <v>#NUM!</v>
      </c>
    </row>
    <row r="24" spans="1:17" ht="12.75">
      <c r="A24" s="6">
        <f t="shared" si="13"/>
        <v>980</v>
      </c>
      <c r="B24">
        <f t="shared" si="4"/>
        <v>9.800000000000001E-07</v>
      </c>
      <c r="C24">
        <f t="shared" si="5"/>
        <v>0.4900000000000001</v>
      </c>
      <c r="D24">
        <f t="shared" si="6"/>
        <v>-0.24751969253381567</v>
      </c>
      <c r="E24">
        <f t="shared" si="7"/>
        <v>-14.181833728563431</v>
      </c>
      <c r="F24" s="4"/>
      <c r="G24">
        <f t="shared" si="14"/>
        <v>980</v>
      </c>
      <c r="H24">
        <f t="shared" si="8"/>
        <v>9.800000000000001E-07</v>
      </c>
      <c r="I24">
        <f t="shared" si="9"/>
        <v>2.5382000000000007</v>
      </c>
      <c r="J24" t="e">
        <f t="shared" si="10"/>
        <v>#NUM!</v>
      </c>
      <c r="K24" t="e">
        <f t="shared" si="11"/>
        <v>#NUM!</v>
      </c>
      <c r="M24">
        <f t="shared" si="12"/>
        <v>1000</v>
      </c>
      <c r="N24">
        <f t="shared" si="0"/>
        <v>1.0000000000000002E-06</v>
      </c>
      <c r="O24">
        <f t="shared" si="1"/>
        <v>3.5250000000000004</v>
      </c>
      <c r="P24" t="e">
        <f t="shared" si="2"/>
        <v>#NUM!</v>
      </c>
      <c r="Q24" t="e">
        <f t="shared" si="3"/>
        <v>#NUM!</v>
      </c>
    </row>
    <row r="25" spans="1:17" ht="12.75">
      <c r="A25" s="6">
        <f t="shared" si="13"/>
        <v>1000</v>
      </c>
      <c r="B25">
        <f t="shared" si="4"/>
        <v>1.0000000000000002E-06</v>
      </c>
      <c r="C25">
        <f t="shared" si="5"/>
        <v>0.5000000000000001</v>
      </c>
      <c r="D25">
        <f t="shared" si="6"/>
        <v>-0.23721856809443506</v>
      </c>
      <c r="E25">
        <f t="shared" si="7"/>
        <v>-13.591622773947858</v>
      </c>
      <c r="F25" s="4"/>
      <c r="G25">
        <f t="shared" si="14"/>
        <v>1000</v>
      </c>
      <c r="H25">
        <f t="shared" si="8"/>
        <v>1.0000000000000002E-06</v>
      </c>
      <c r="I25">
        <f t="shared" si="9"/>
        <v>2.5900000000000007</v>
      </c>
      <c r="J25" t="e">
        <f t="shared" si="10"/>
        <v>#NUM!</v>
      </c>
      <c r="K25" t="e">
        <f t="shared" si="11"/>
        <v>#NUM!</v>
      </c>
      <c r="M25">
        <f t="shared" si="12"/>
        <v>1020</v>
      </c>
      <c r="N25">
        <f t="shared" si="0"/>
        <v>1.02E-06</v>
      </c>
      <c r="O25">
        <f t="shared" si="1"/>
        <v>3.5955</v>
      </c>
      <c r="P25" t="e">
        <f t="shared" si="2"/>
        <v>#NUM!</v>
      </c>
      <c r="Q25" t="e">
        <f t="shared" si="3"/>
        <v>#NUM!</v>
      </c>
    </row>
    <row r="26" spans="1:17" ht="12.75">
      <c r="A26" s="6">
        <f t="shared" si="13"/>
        <v>1020</v>
      </c>
      <c r="B26">
        <f t="shared" si="4"/>
        <v>1.02E-06</v>
      </c>
      <c r="C26">
        <f t="shared" si="5"/>
        <v>0.51</v>
      </c>
      <c r="D26">
        <f t="shared" si="6"/>
        <v>-0.22694303617851982</v>
      </c>
      <c r="E26">
        <f t="shared" si="7"/>
        <v>-13.002878162913936</v>
      </c>
      <c r="F26" s="4"/>
      <c r="G26">
        <f t="shared" si="14"/>
        <v>1020</v>
      </c>
      <c r="H26">
        <f t="shared" si="8"/>
        <v>1.02E-06</v>
      </c>
      <c r="I26">
        <f t="shared" si="9"/>
        <v>2.6418</v>
      </c>
      <c r="J26" t="e">
        <f t="shared" si="10"/>
        <v>#NUM!</v>
      </c>
      <c r="K26" t="e">
        <f t="shared" si="11"/>
        <v>#NUM!</v>
      </c>
      <c r="M26">
        <f t="shared" si="12"/>
        <v>1040</v>
      </c>
      <c r="N26">
        <f t="shared" si="0"/>
        <v>1.04E-06</v>
      </c>
      <c r="O26">
        <f t="shared" si="1"/>
        <v>3.6659999999999995</v>
      </c>
      <c r="P26" t="e">
        <f t="shared" si="2"/>
        <v>#NUM!</v>
      </c>
      <c r="Q26" t="e">
        <f t="shared" si="3"/>
        <v>#NUM!</v>
      </c>
    </row>
    <row r="27" spans="1:17" ht="12.75">
      <c r="A27" s="6">
        <f t="shared" si="13"/>
        <v>1040</v>
      </c>
      <c r="B27">
        <f t="shared" si="4"/>
        <v>1.04E-06</v>
      </c>
      <c r="C27">
        <f t="shared" si="5"/>
        <v>0.52</v>
      </c>
      <c r="D27">
        <f t="shared" si="6"/>
        <v>-0.21669182984191074</v>
      </c>
      <c r="E27">
        <f t="shared" si="7"/>
        <v>-12.415527304908471</v>
      </c>
      <c r="F27" s="4"/>
      <c r="G27">
        <f t="shared" si="14"/>
        <v>1040</v>
      </c>
      <c r="H27">
        <f t="shared" si="8"/>
        <v>1.04E-06</v>
      </c>
      <c r="I27">
        <f t="shared" si="9"/>
        <v>2.6936</v>
      </c>
      <c r="J27" t="e">
        <f t="shared" si="10"/>
        <v>#NUM!</v>
      </c>
      <c r="K27" t="e">
        <f t="shared" si="11"/>
        <v>#NUM!</v>
      </c>
      <c r="M27">
        <f t="shared" si="12"/>
        <v>1060</v>
      </c>
      <c r="N27">
        <f t="shared" si="0"/>
        <v>1.06E-06</v>
      </c>
      <c r="O27">
        <f t="shared" si="1"/>
        <v>3.7365</v>
      </c>
      <c r="P27" t="e">
        <f t="shared" si="2"/>
        <v>#NUM!</v>
      </c>
      <c r="Q27" t="e">
        <f t="shared" si="3"/>
        <v>#NUM!</v>
      </c>
    </row>
    <row r="28" spans="1:17" ht="12.75">
      <c r="A28" s="6">
        <f t="shared" si="13"/>
        <v>1060</v>
      </c>
      <c r="B28">
        <f t="shared" si="4"/>
        <v>1.06E-06</v>
      </c>
      <c r="C28">
        <f t="shared" si="5"/>
        <v>0.53</v>
      </c>
      <c r="D28">
        <f t="shared" si="6"/>
        <v>-0.20646370726099225</v>
      </c>
      <c r="E28">
        <f t="shared" si="7"/>
        <v>-11.829499048679388</v>
      </c>
      <c r="F28" s="4"/>
      <c r="G28">
        <f t="shared" si="14"/>
        <v>1060</v>
      </c>
      <c r="H28">
        <f t="shared" si="8"/>
        <v>1.06E-06</v>
      </c>
      <c r="I28">
        <f t="shared" si="9"/>
        <v>2.7454</v>
      </c>
      <c r="J28" t="e">
        <f t="shared" si="10"/>
        <v>#NUM!</v>
      </c>
      <c r="K28" t="e">
        <f t="shared" si="11"/>
        <v>#NUM!</v>
      </c>
      <c r="M28">
        <f t="shared" si="12"/>
        <v>1080</v>
      </c>
      <c r="N28">
        <f t="shared" si="0"/>
        <v>1.08E-06</v>
      </c>
      <c r="O28">
        <f t="shared" si="1"/>
        <v>3.8070000000000004</v>
      </c>
      <c r="P28" t="e">
        <f t="shared" si="2"/>
        <v>#NUM!</v>
      </c>
      <c r="Q28" t="e">
        <f t="shared" si="3"/>
        <v>#NUM!</v>
      </c>
    </row>
    <row r="29" spans="1:17" ht="12.75">
      <c r="A29" s="6">
        <f t="shared" si="13"/>
        <v>1080</v>
      </c>
      <c r="B29">
        <f t="shared" si="4"/>
        <v>1.08E-06</v>
      </c>
      <c r="C29">
        <f t="shared" si="5"/>
        <v>0.54</v>
      </c>
      <c r="D29">
        <f t="shared" si="6"/>
        <v>-0.1962574501636533</v>
      </c>
      <c r="E29">
        <f t="shared" si="7"/>
        <v>-11.244723592376422</v>
      </c>
      <c r="F29" s="4"/>
      <c r="G29">
        <f t="shared" si="14"/>
        <v>1080</v>
      </c>
      <c r="H29">
        <f t="shared" si="8"/>
        <v>1.08E-06</v>
      </c>
      <c r="I29">
        <f t="shared" si="9"/>
        <v>2.7972</v>
      </c>
      <c r="J29" t="e">
        <f t="shared" si="10"/>
        <v>#NUM!</v>
      </c>
      <c r="K29" t="e">
        <f t="shared" si="11"/>
        <v>#NUM!</v>
      </c>
      <c r="M29">
        <f t="shared" si="12"/>
        <v>1100</v>
      </c>
      <c r="N29">
        <f t="shared" si="0"/>
        <v>1.1E-06</v>
      </c>
      <c r="O29">
        <f t="shared" si="1"/>
        <v>3.8775</v>
      </c>
      <c r="P29" t="e">
        <f t="shared" si="2"/>
        <v>#NUM!</v>
      </c>
      <c r="Q29" t="e">
        <f t="shared" si="3"/>
        <v>#NUM!</v>
      </c>
    </row>
    <row r="30" spans="1:17" ht="12.75">
      <c r="A30" s="6">
        <f t="shared" si="13"/>
        <v>1100</v>
      </c>
      <c r="B30">
        <f t="shared" si="4"/>
        <v>1.1E-06</v>
      </c>
      <c r="C30">
        <f t="shared" si="5"/>
        <v>0.55</v>
      </c>
      <c r="D30">
        <f t="shared" si="6"/>
        <v>-0.18607186233092313</v>
      </c>
      <c r="E30">
        <f t="shared" si="7"/>
        <v>-10.661132397701179</v>
      </c>
      <c r="F30" s="4"/>
      <c r="G30">
        <f t="shared" si="14"/>
        <v>1100</v>
      </c>
      <c r="H30">
        <f t="shared" si="8"/>
        <v>1.1E-06</v>
      </c>
      <c r="I30">
        <f t="shared" si="9"/>
        <v>2.849</v>
      </c>
      <c r="J30" t="e">
        <f t="shared" si="10"/>
        <v>#NUM!</v>
      </c>
      <c r="K30" t="e">
        <f t="shared" si="11"/>
        <v>#NUM!</v>
      </c>
      <c r="M30">
        <f t="shared" si="12"/>
        <v>1120</v>
      </c>
      <c r="N30">
        <f t="shared" si="0"/>
        <v>1.12E-06</v>
      </c>
      <c r="O30">
        <f t="shared" si="1"/>
        <v>3.948</v>
      </c>
      <c r="P30" t="e">
        <f t="shared" si="2"/>
        <v>#NUM!</v>
      </c>
      <c r="Q30" t="e">
        <f t="shared" si="3"/>
        <v>#NUM!</v>
      </c>
    </row>
    <row r="31" spans="1:17" ht="12.75">
      <c r="A31" s="6">
        <f t="shared" si="13"/>
        <v>1120</v>
      </c>
      <c r="B31">
        <f t="shared" si="4"/>
        <v>1.12E-06</v>
      </c>
      <c r="C31">
        <f t="shared" si="5"/>
        <v>0.56</v>
      </c>
      <c r="D31">
        <f t="shared" si="6"/>
        <v>-0.17590576816371611</v>
      </c>
      <c r="E31">
        <f t="shared" si="7"/>
        <v>-10.078658107787653</v>
      </c>
      <c r="F31" s="4"/>
      <c r="G31">
        <f t="shared" si="14"/>
        <v>1120</v>
      </c>
      <c r="H31">
        <f t="shared" si="8"/>
        <v>1.12E-06</v>
      </c>
      <c r="I31">
        <f t="shared" si="9"/>
        <v>2.9008000000000003</v>
      </c>
      <c r="J31" t="e">
        <f t="shared" si="10"/>
        <v>#NUM!</v>
      </c>
      <c r="K31" t="e">
        <f t="shared" si="11"/>
        <v>#NUM!</v>
      </c>
      <c r="M31">
        <f t="shared" si="12"/>
        <v>1140</v>
      </c>
      <c r="N31">
        <f t="shared" si="0"/>
        <v>1.14E-06</v>
      </c>
      <c r="O31">
        <f t="shared" si="1"/>
        <v>4.0185</v>
      </c>
      <c r="P31" t="e">
        <f t="shared" si="2"/>
        <v>#NUM!</v>
      </c>
      <c r="Q31" t="e">
        <f t="shared" si="3"/>
        <v>#NUM!</v>
      </c>
    </row>
    <row r="32" spans="1:17" ht="12.75">
      <c r="A32" s="6">
        <f t="shared" si="13"/>
        <v>1140</v>
      </c>
      <c r="B32">
        <f t="shared" si="4"/>
        <v>1.14E-06</v>
      </c>
      <c r="C32">
        <f t="shared" si="5"/>
        <v>0.5700000000000001</v>
      </c>
      <c r="D32">
        <f t="shared" si="6"/>
        <v>-0.16575801130951606</v>
      </c>
      <c r="E32">
        <f t="shared" si="7"/>
        <v>-9.49723446851704</v>
      </c>
      <c r="F32" s="4"/>
      <c r="G32">
        <f t="shared" si="14"/>
        <v>1140</v>
      </c>
      <c r="H32">
        <f t="shared" si="8"/>
        <v>1.14E-06</v>
      </c>
      <c r="I32">
        <f t="shared" si="9"/>
        <v>2.9526000000000003</v>
      </c>
      <c r="J32" t="e">
        <f t="shared" si="10"/>
        <v>#NUM!</v>
      </c>
      <c r="K32" t="e">
        <f t="shared" si="11"/>
        <v>#NUM!</v>
      </c>
      <c r="M32">
        <f t="shared" si="12"/>
        <v>1160</v>
      </c>
      <c r="N32">
        <f t="shared" si="0"/>
        <v>1.1600000000000001E-06</v>
      </c>
      <c r="O32">
        <f t="shared" si="1"/>
        <v>4.089</v>
      </c>
      <c r="P32" t="e">
        <f t="shared" si="2"/>
        <v>#NUM!</v>
      </c>
      <c r="Q32" t="e">
        <f t="shared" si="3"/>
        <v>#NUM!</v>
      </c>
    </row>
    <row r="33" spans="1:17" ht="12.75">
      <c r="A33" s="6">
        <f t="shared" si="13"/>
        <v>1160</v>
      </c>
      <c r="B33">
        <f t="shared" si="4"/>
        <v>1.1600000000000001E-06</v>
      </c>
      <c r="C33">
        <f t="shared" si="5"/>
        <v>0.5800000000000001</v>
      </c>
      <c r="D33">
        <f t="shared" si="6"/>
        <v>-0.15562745334418526</v>
      </c>
      <c r="E33">
        <f t="shared" si="7"/>
        <v>-8.916796252990945</v>
      </c>
      <c r="F33" s="4"/>
      <c r="G33">
        <f t="shared" si="14"/>
        <v>1160</v>
      </c>
      <c r="H33">
        <f t="shared" si="8"/>
        <v>1.1600000000000001E-06</v>
      </c>
      <c r="I33">
        <f t="shared" si="9"/>
        <v>3.0044000000000004</v>
      </c>
      <c r="J33" t="e">
        <f t="shared" si="10"/>
        <v>#NUM!</v>
      </c>
      <c r="K33" t="e">
        <f t="shared" si="11"/>
        <v>#NUM!</v>
      </c>
      <c r="M33">
        <f t="shared" si="12"/>
        <v>1180</v>
      </c>
      <c r="N33">
        <f t="shared" si="0"/>
        <v>1.1800000000000001E-06</v>
      </c>
      <c r="O33">
        <f t="shared" si="1"/>
        <v>4.1595</v>
      </c>
      <c r="P33" t="e">
        <f t="shared" si="2"/>
        <v>#NUM!</v>
      </c>
      <c r="Q33" t="e">
        <f t="shared" si="3"/>
        <v>#NUM!</v>
      </c>
    </row>
    <row r="34" spans="1:17" ht="12.75">
      <c r="A34" s="6">
        <f t="shared" si="13"/>
        <v>1180</v>
      </c>
      <c r="B34">
        <f t="shared" si="4"/>
        <v>1.1800000000000001E-06</v>
      </c>
      <c r="C34">
        <f t="shared" si="5"/>
        <v>0.5900000000000001</v>
      </c>
      <c r="D34">
        <f t="shared" si="6"/>
        <v>-0.1455129725044064</v>
      </c>
      <c r="E34">
        <f t="shared" si="7"/>
        <v>-8.33727918890568</v>
      </c>
      <c r="F34" s="4"/>
      <c r="G34">
        <f t="shared" si="14"/>
        <v>1180</v>
      </c>
      <c r="H34">
        <f t="shared" si="8"/>
        <v>1.1800000000000001E-06</v>
      </c>
      <c r="I34">
        <f t="shared" si="9"/>
        <v>3.0562000000000005</v>
      </c>
      <c r="J34" t="e">
        <f t="shared" si="10"/>
        <v>#NUM!</v>
      </c>
      <c r="K34" t="e">
        <f t="shared" si="11"/>
        <v>#NUM!</v>
      </c>
      <c r="M34">
        <f t="shared" si="12"/>
        <v>1200</v>
      </c>
      <c r="N34">
        <f t="shared" si="0"/>
        <v>1.2000000000000002E-06</v>
      </c>
      <c r="O34">
        <f t="shared" si="1"/>
        <v>4.23</v>
      </c>
      <c r="P34" t="e">
        <f t="shared" si="2"/>
        <v>#NUM!</v>
      </c>
      <c r="Q34" t="e">
        <f t="shared" si="3"/>
        <v>#NUM!</v>
      </c>
    </row>
    <row r="35" spans="1:17" ht="12.75">
      <c r="A35" s="6">
        <f t="shared" si="13"/>
        <v>1200</v>
      </c>
      <c r="B35">
        <f t="shared" si="4"/>
        <v>1.2000000000000002E-06</v>
      </c>
      <c r="C35">
        <f t="shared" si="5"/>
        <v>0.6000000000000001</v>
      </c>
      <c r="D35">
        <f t="shared" si="6"/>
        <v>-0.13541346246655533</v>
      </c>
      <c r="E35">
        <f t="shared" si="7"/>
        <v>-7.758619888586804</v>
      </c>
      <c r="F35" s="4"/>
      <c r="G35">
        <f t="shared" si="14"/>
        <v>1200</v>
      </c>
      <c r="H35">
        <f t="shared" si="8"/>
        <v>1.2000000000000002E-06</v>
      </c>
      <c r="I35">
        <f t="shared" si="9"/>
        <v>3.1080000000000005</v>
      </c>
      <c r="J35" t="e">
        <f t="shared" si="10"/>
        <v>#NUM!</v>
      </c>
      <c r="K35" t="e">
        <f t="shared" si="11"/>
        <v>#NUM!</v>
      </c>
      <c r="M35">
        <f t="shared" si="12"/>
        <v>1220</v>
      </c>
      <c r="N35">
        <f t="shared" si="0"/>
        <v>1.2200000000000002E-06</v>
      </c>
      <c r="O35">
        <f t="shared" si="1"/>
        <v>4.3005</v>
      </c>
      <c r="P35" t="e">
        <f t="shared" si="2"/>
        <v>#NUM!</v>
      </c>
      <c r="Q35" t="e">
        <f t="shared" si="3"/>
        <v>#NUM!</v>
      </c>
    </row>
    <row r="36" spans="1:17" ht="12.75">
      <c r="A36" s="6">
        <f t="shared" si="13"/>
        <v>1220</v>
      </c>
      <c r="B36">
        <f t="shared" si="4"/>
        <v>1.2200000000000002E-06</v>
      </c>
      <c r="C36">
        <f t="shared" si="5"/>
        <v>0.6100000000000001</v>
      </c>
      <c r="D36">
        <f t="shared" si="6"/>
        <v>-0.12532783116806515</v>
      </c>
      <c r="E36">
        <f t="shared" si="7"/>
        <v>-7.180755781458267</v>
      </c>
      <c r="F36" s="4"/>
      <c r="G36">
        <f t="shared" si="14"/>
        <v>1220</v>
      </c>
      <c r="H36">
        <f t="shared" si="8"/>
        <v>1.2200000000000002E-06</v>
      </c>
      <c r="I36">
        <f t="shared" si="9"/>
        <v>3.1598000000000006</v>
      </c>
      <c r="J36" t="e">
        <f t="shared" si="10"/>
        <v>#NUM!</v>
      </c>
      <c r="K36" t="e">
        <f t="shared" si="11"/>
        <v>#NUM!</v>
      </c>
      <c r="M36">
        <f t="shared" si="12"/>
        <v>1240</v>
      </c>
      <c r="N36">
        <f t="shared" si="0"/>
        <v>1.24E-06</v>
      </c>
      <c r="O36">
        <f t="shared" si="1"/>
        <v>4.3709999999999996</v>
      </c>
      <c r="P36" t="e">
        <f t="shared" si="2"/>
        <v>#NUM!</v>
      </c>
      <c r="Q36" t="e">
        <f t="shared" si="3"/>
        <v>#NUM!</v>
      </c>
    </row>
    <row r="37" spans="1:17" ht="12.75">
      <c r="A37" s="6">
        <f t="shared" si="13"/>
        <v>1240</v>
      </c>
      <c r="B37">
        <f t="shared" si="4"/>
        <v>1.24E-06</v>
      </c>
      <c r="C37">
        <f t="shared" si="5"/>
        <v>0.62</v>
      </c>
      <c r="D37">
        <f t="shared" si="6"/>
        <v>-0.11525499966757748</v>
      </c>
      <c r="E37">
        <f t="shared" si="7"/>
        <v>-6.603625048733896</v>
      </c>
      <c r="F37" s="4"/>
      <c r="G37">
        <f t="shared" si="14"/>
        <v>1240</v>
      </c>
      <c r="H37">
        <f t="shared" si="8"/>
        <v>1.24E-06</v>
      </c>
      <c r="I37">
        <f t="shared" si="9"/>
        <v>3.2116000000000002</v>
      </c>
      <c r="J37" t="e">
        <f t="shared" si="10"/>
        <v>#NUM!</v>
      </c>
      <c r="K37" t="e">
        <f t="shared" si="11"/>
        <v>#NUM!</v>
      </c>
      <c r="M37">
        <f t="shared" si="12"/>
        <v>1260</v>
      </c>
      <c r="N37">
        <f t="shared" si="0"/>
        <v>1.26E-06</v>
      </c>
      <c r="O37">
        <f t="shared" si="1"/>
        <v>4.4415000000000004</v>
      </c>
      <c r="P37" t="e">
        <f t="shared" si="2"/>
        <v>#NUM!</v>
      </c>
      <c r="Q37" t="e">
        <f t="shared" si="3"/>
        <v>#NUM!</v>
      </c>
    </row>
    <row r="38" spans="1:17" ht="12.75">
      <c r="A38" s="6">
        <f t="shared" si="13"/>
        <v>1260</v>
      </c>
      <c r="B38">
        <f t="shared" si="4"/>
        <v>1.26E-06</v>
      </c>
      <c r="C38">
        <f t="shared" si="5"/>
        <v>0.63</v>
      </c>
      <c r="D38">
        <f t="shared" si="6"/>
        <v>-0.10519390104038837</v>
      </c>
      <c r="E38">
        <f t="shared" si="7"/>
        <v>-6.027166560131093</v>
      </c>
      <c r="F38" s="4"/>
      <c r="G38">
        <f t="shared" si="14"/>
        <v>1260</v>
      </c>
      <c r="H38">
        <f t="shared" si="8"/>
        <v>1.26E-06</v>
      </c>
      <c r="I38">
        <f t="shared" si="9"/>
        <v>3.2634000000000003</v>
      </c>
      <c r="J38" t="e">
        <f t="shared" si="10"/>
        <v>#NUM!</v>
      </c>
      <c r="K38" t="e">
        <f t="shared" si="11"/>
        <v>#NUM!</v>
      </c>
      <c r="M38">
        <f t="shared" si="12"/>
        <v>1280</v>
      </c>
      <c r="N38">
        <f t="shared" si="0"/>
        <v>1.28E-06</v>
      </c>
      <c r="O38">
        <f t="shared" si="1"/>
        <v>4.5120000000000005</v>
      </c>
      <c r="P38" t="e">
        <f t="shared" si="2"/>
        <v>#NUM!</v>
      </c>
      <c r="Q38" t="e">
        <f t="shared" si="3"/>
        <v>#NUM!</v>
      </c>
    </row>
    <row r="39" spans="1:17" ht="12.75">
      <c r="A39" s="6">
        <f t="shared" si="13"/>
        <v>1280</v>
      </c>
      <c r="B39">
        <f t="shared" si="4"/>
        <v>1.28E-06</v>
      </c>
      <c r="C39">
        <f t="shared" si="5"/>
        <v>0.64</v>
      </c>
      <c r="D39">
        <f t="shared" si="6"/>
        <v>-0.09514347930588989</v>
      </c>
      <c r="E39">
        <f t="shared" si="7"/>
        <v>-5.451319812417777</v>
      </c>
      <c r="F39" s="4"/>
      <c r="G39">
        <f t="shared" si="14"/>
        <v>1280</v>
      </c>
      <c r="H39">
        <f t="shared" si="8"/>
        <v>1.28E-06</v>
      </c>
      <c r="I39">
        <f t="shared" si="9"/>
        <v>3.3152000000000004</v>
      </c>
      <c r="J39" t="e">
        <f t="shared" si="10"/>
        <v>#NUM!</v>
      </c>
      <c r="K39" t="e">
        <f t="shared" si="11"/>
        <v>#NUM!</v>
      </c>
      <c r="M39">
        <f t="shared" si="12"/>
        <v>1300</v>
      </c>
      <c r="N39">
        <f t="shared" si="0"/>
        <v>1.3E-06</v>
      </c>
      <c r="O39">
        <f t="shared" si="1"/>
        <v>4.5825</v>
      </c>
      <c r="P39" t="e">
        <f t="shared" si="2"/>
        <v>#NUM!</v>
      </c>
      <c r="Q39" t="e">
        <f t="shared" si="3"/>
        <v>#NUM!</v>
      </c>
    </row>
    <row r="40" spans="1:17" ht="12.75">
      <c r="A40" s="6">
        <f t="shared" si="13"/>
        <v>1300</v>
      </c>
      <c r="B40">
        <f t="shared" si="4"/>
        <v>1.3E-06</v>
      </c>
      <c r="C40">
        <f t="shared" si="5"/>
        <v>0.65</v>
      </c>
      <c r="D40">
        <f t="shared" si="6"/>
        <v>-0.08510268838387323</v>
      </c>
      <c r="E40">
        <f t="shared" si="7"/>
        <v>-4.876024869612953</v>
      </c>
      <c r="F40" s="4"/>
      <c r="G40">
        <f t="shared" si="14"/>
        <v>1300</v>
      </c>
      <c r="H40">
        <f t="shared" si="8"/>
        <v>1.3E-06</v>
      </c>
      <c r="I40">
        <f t="shared" si="9"/>
        <v>3.3670000000000004</v>
      </c>
      <c r="J40" t="e">
        <f t="shared" si="10"/>
        <v>#NUM!</v>
      </c>
      <c r="K40" t="e">
        <f t="shared" si="11"/>
        <v>#NUM!</v>
      </c>
      <c r="M40">
        <f t="shared" si="12"/>
        <v>1320</v>
      </c>
      <c r="N40">
        <f t="shared" si="0"/>
        <v>1.32E-06</v>
      </c>
      <c r="O40">
        <f t="shared" si="1"/>
        <v>4.6530000000000005</v>
      </c>
      <c r="P40" t="e">
        <f t="shared" si="2"/>
        <v>#NUM!</v>
      </c>
      <c r="Q40" t="e">
        <f t="shared" si="3"/>
        <v>#NUM!</v>
      </c>
    </row>
    <row r="41" spans="1:17" ht="12.75">
      <c r="A41" s="6">
        <f t="shared" si="13"/>
        <v>1320</v>
      </c>
      <c r="B41">
        <f t="shared" si="4"/>
        <v>1.32E-06</v>
      </c>
      <c r="C41">
        <f t="shared" si="5"/>
        <v>0.66</v>
      </c>
      <c r="D41">
        <f t="shared" si="6"/>
        <v>-0.07507049107671639</v>
      </c>
      <c r="E41">
        <f t="shared" si="7"/>
        <v>-4.301222304670357</v>
      </c>
      <c r="F41" s="4"/>
      <c r="G41">
        <f t="shared" si="14"/>
        <v>1320</v>
      </c>
      <c r="H41">
        <f t="shared" si="8"/>
        <v>1.32E-06</v>
      </c>
      <c r="I41">
        <f t="shared" si="9"/>
        <v>3.4188000000000005</v>
      </c>
      <c r="J41" t="e">
        <f t="shared" si="10"/>
        <v>#NUM!</v>
      </c>
      <c r="K41" t="e">
        <f t="shared" si="11"/>
        <v>#NUM!</v>
      </c>
      <c r="M41">
        <f t="shared" si="12"/>
        <v>1340</v>
      </c>
      <c r="N41">
        <f t="shared" si="0"/>
        <v>1.34E-06</v>
      </c>
      <c r="O41">
        <f t="shared" si="1"/>
        <v>4.7235000000000005</v>
      </c>
      <c r="P41" t="e">
        <f t="shared" si="2"/>
        <v>#NUM!</v>
      </c>
      <c r="Q41" t="e">
        <f t="shared" si="3"/>
        <v>#NUM!</v>
      </c>
    </row>
    <row r="42" spans="1:17" ht="12.75">
      <c r="A42" s="6">
        <f t="shared" si="13"/>
        <v>1340</v>
      </c>
      <c r="B42">
        <f t="shared" si="4"/>
        <v>1.34E-06</v>
      </c>
      <c r="C42">
        <f t="shared" si="5"/>
        <v>0.67</v>
      </c>
      <c r="D42">
        <f t="shared" si="6"/>
        <v>-0.06504585807461075</v>
      </c>
      <c r="E42">
        <f t="shared" si="7"/>
        <v>-3.7268531424821427</v>
      </c>
      <c r="F42" s="4"/>
      <c r="G42">
        <f t="shared" si="14"/>
        <v>1340</v>
      </c>
      <c r="H42">
        <f t="shared" si="8"/>
        <v>1.34E-06</v>
      </c>
      <c r="I42">
        <f t="shared" si="9"/>
        <v>3.4706000000000006</v>
      </c>
      <c r="J42" t="e">
        <f t="shared" si="10"/>
        <v>#NUM!</v>
      </c>
      <c r="K42" t="e">
        <f t="shared" si="11"/>
        <v>#NUM!</v>
      </c>
      <c r="M42">
        <f t="shared" si="12"/>
        <v>1360</v>
      </c>
      <c r="N42">
        <f t="shared" si="0"/>
        <v>1.3600000000000001E-06</v>
      </c>
      <c r="O42">
        <f t="shared" si="1"/>
        <v>4.794</v>
      </c>
      <c r="P42" t="e">
        <f t="shared" si="2"/>
        <v>#NUM!</v>
      </c>
      <c r="Q42" t="e">
        <f t="shared" si="3"/>
        <v>#NUM!</v>
      </c>
    </row>
    <row r="43" spans="1:17" ht="12.75">
      <c r="A43" s="6">
        <f t="shared" si="13"/>
        <v>1360</v>
      </c>
      <c r="B43">
        <f t="shared" si="4"/>
        <v>1.3600000000000001E-06</v>
      </c>
      <c r="C43">
        <f t="shared" si="5"/>
        <v>0.68</v>
      </c>
      <c r="D43">
        <f t="shared" si="6"/>
        <v>-0.055027766981100706</v>
      </c>
      <c r="E43">
        <f t="shared" si="7"/>
        <v>-3.1528588040464176</v>
      </c>
      <c r="F43" s="4"/>
      <c r="G43">
        <f t="shared" si="14"/>
        <v>1360</v>
      </c>
      <c r="H43">
        <f t="shared" si="8"/>
        <v>1.3600000000000001E-06</v>
      </c>
      <c r="I43">
        <f t="shared" si="9"/>
        <v>3.5224000000000006</v>
      </c>
      <c r="J43" t="e">
        <f t="shared" si="10"/>
        <v>#NUM!</v>
      </c>
      <c r="K43" t="e">
        <f t="shared" si="11"/>
        <v>#NUM!</v>
      </c>
      <c r="M43">
        <f t="shared" si="12"/>
        <v>1380</v>
      </c>
      <c r="N43">
        <f t="shared" si="0"/>
        <v>1.3800000000000001E-06</v>
      </c>
      <c r="O43">
        <f t="shared" si="1"/>
        <v>4.8645</v>
      </c>
      <c r="P43" t="e">
        <f t="shared" si="2"/>
        <v>#NUM!</v>
      </c>
      <c r="Q43" t="e">
        <f t="shared" si="3"/>
        <v>#NUM!</v>
      </c>
    </row>
    <row r="44" ht="12.75">
      <c r="A44" s="6"/>
    </row>
    <row r="45" spans="1:5" ht="12.75">
      <c r="A45" s="6"/>
      <c r="E45">
        <f>E43-E10</f>
        <v>19.490881458838675</v>
      </c>
    </row>
    <row r="46" ht="12.75">
      <c r="A46" s="6"/>
    </row>
    <row r="47" ht="12.75">
      <c r="A47" s="6"/>
    </row>
    <row r="48" ht="12.75">
      <c r="A48" s="6"/>
    </row>
    <row r="49" spans="1:3" ht="12.75">
      <c r="A49" s="6"/>
      <c r="B49" s="1"/>
      <c r="C49" s="1"/>
    </row>
    <row r="50" spans="1:2" ht="12.75">
      <c r="A50" s="6"/>
      <c r="B50" s="1"/>
    </row>
    <row r="51" ht="12.75">
      <c r="A51" s="6"/>
    </row>
    <row r="52" spans="1:2" ht="12.75">
      <c r="A52" s="6"/>
      <c r="B52" s="1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43:P53"/>
  <sheetViews>
    <sheetView workbookViewId="0" topLeftCell="E1">
      <selection activeCell="M31" sqref="M31"/>
    </sheetView>
  </sheetViews>
  <sheetFormatPr defaultColWidth="9.140625" defaultRowHeight="12.75"/>
  <cols>
    <col min="5" max="5" width="11.28125" style="0" bestFit="1" customWidth="1"/>
    <col min="6" max="6" width="12.421875" style="0" bestFit="1" customWidth="1"/>
    <col min="7" max="7" width="10.00390625" style="0" bestFit="1" customWidth="1"/>
    <col min="8" max="8" width="16.8515625" style="0" bestFit="1" customWidth="1"/>
    <col min="9" max="9" width="16.28125" style="0" bestFit="1" customWidth="1"/>
    <col min="13" max="13" width="11.28125" style="0" bestFit="1" customWidth="1"/>
    <col min="14" max="14" width="10.28125" style="0" bestFit="1" customWidth="1"/>
    <col min="15" max="15" width="9.28125" style="0" bestFit="1" customWidth="1"/>
    <col min="16" max="16" width="16.8515625" style="0" bestFit="1" customWidth="1"/>
    <col min="17" max="17" width="16.28125" style="0" bestFit="1" customWidth="1"/>
  </cols>
  <sheetData>
    <row r="43" spans="11:12" ht="12.75">
      <c r="K43" s="4"/>
      <c r="L43" s="4"/>
    </row>
    <row r="44" spans="11:12" ht="12.75">
      <c r="K44" s="4"/>
      <c r="L44" s="4"/>
    </row>
    <row r="45" spans="11:12" ht="12.75">
      <c r="K45" s="4"/>
      <c r="L45" s="4"/>
    </row>
    <row r="46" spans="6:16" ht="12.75">
      <c r="F46" s="4"/>
      <c r="G46" s="4"/>
      <c r="H46" s="4"/>
      <c r="I46" s="4"/>
      <c r="J46" s="4"/>
      <c r="K46" s="4"/>
      <c r="L46" s="4"/>
      <c r="M46" s="4"/>
      <c r="O46" s="4"/>
      <c r="P46" s="5"/>
    </row>
    <row r="47" spans="6:16" ht="12.75">
      <c r="F47" s="4"/>
      <c r="G47" s="4"/>
      <c r="H47" s="4"/>
      <c r="I47" s="4"/>
      <c r="J47" s="5"/>
      <c r="K47" s="4"/>
      <c r="L47" s="4"/>
      <c r="M47" s="4"/>
      <c r="O47" s="4"/>
      <c r="P47" s="4"/>
    </row>
    <row r="48" spans="6:16" ht="12.75">
      <c r="F48" s="4"/>
      <c r="G48" s="4"/>
      <c r="H48" s="4"/>
      <c r="I48" s="4"/>
      <c r="J48" s="4"/>
      <c r="K48" s="4"/>
      <c r="L48" s="4"/>
      <c r="M48" s="4"/>
      <c r="O48" s="4"/>
      <c r="P48" s="4"/>
    </row>
    <row r="49" spans="6:16" ht="12.75">
      <c r="F49" s="4"/>
      <c r="G49" s="4"/>
      <c r="H49" s="4"/>
      <c r="I49" s="4"/>
      <c r="J49" s="5"/>
      <c r="K49" s="4"/>
      <c r="L49" s="4"/>
      <c r="M49" s="4"/>
      <c r="O49" s="4"/>
      <c r="P49" s="5"/>
    </row>
    <row r="50" spans="6:16" ht="12.75">
      <c r="F50" s="4"/>
      <c r="G50" s="4"/>
      <c r="H50" s="4"/>
      <c r="I50" s="4"/>
      <c r="J50" s="4"/>
      <c r="K50" s="4"/>
      <c r="L50" s="4"/>
      <c r="M50" s="4"/>
      <c r="O50" s="4"/>
      <c r="P50" s="4"/>
    </row>
    <row r="51" spans="6:16" ht="12.75">
      <c r="F51" s="4"/>
      <c r="G51" s="4"/>
      <c r="H51" s="4"/>
      <c r="I51" s="4"/>
      <c r="J51" s="5"/>
      <c r="K51" s="4"/>
      <c r="L51" s="4"/>
      <c r="M51" s="4"/>
      <c r="O51" s="4"/>
      <c r="P51" s="4"/>
    </row>
    <row r="53" ht="12.75">
      <c r="K5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Sanders</dc:creator>
  <cp:keywords/>
  <dc:description/>
  <cp:lastModifiedBy>Karissa </cp:lastModifiedBy>
  <dcterms:created xsi:type="dcterms:W3CDTF">2007-05-23T18:54:27Z</dcterms:created>
  <dcterms:modified xsi:type="dcterms:W3CDTF">2007-10-12T22:34:26Z</dcterms:modified>
  <cp:category/>
  <cp:version/>
  <cp:contentType/>
  <cp:contentStatus/>
</cp:coreProperties>
</file>